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defaultThemeVersion="124226"/>
  <mc:AlternateContent xmlns:mc="http://schemas.openxmlformats.org/markup-compatibility/2006">
    <mc:Choice Requires="x15">
      <x15ac:absPath xmlns:x15ac="http://schemas.microsoft.com/office/spreadsheetml/2010/11/ac" url="\\zillow.local\finance\Investor Relations\Earnings\2019\1Q19\Earnings release\"/>
    </mc:Choice>
  </mc:AlternateContent>
  <xr:revisionPtr revIDLastSave="0" documentId="13_ncr:8001_{749610D3-4D80-42F1-9A8F-FCEAEFF58A30}" xr6:coauthVersionLast="43" xr6:coauthVersionMax="43" xr10:uidLastSave="{00000000-0000-0000-0000-000000000000}"/>
  <bookViews>
    <workbookView xWindow="-110" yWindow="-110" windowWidth="19420" windowHeight="10420" tabRatio="811" firstSheet="5" activeTab="9" xr2:uid="{00000000-000D-0000-FFFF-FFFF00000000}"/>
  </bookViews>
  <sheets>
    <sheet name="Financial Highlights" sheetId="43" r:id="rId1"/>
    <sheet name="Key Metrics" sheetId="24" r:id="rId2"/>
    <sheet name="Adjusted EBITDA by Segment" sheetId="40" r:id="rId3"/>
    <sheet name="Balance Sheets" sheetId="1" r:id="rId4"/>
    <sheet name="Statements of Operations" sheetId="2" r:id="rId5"/>
    <sheet name="Statement of Cash Flows" sheetId="27" r:id="rId6"/>
    <sheet name="Non-GAAP EPS" sheetId="29" r:id="rId7"/>
    <sheet name="Segment Results of Operations" sheetId="44" r:id="rId8"/>
    <sheet name="Homes Non-GAAP Measure" sheetId="51" r:id="rId9"/>
    <sheet name="2018 P&amp;L Segment Recast" sheetId="52" r:id="rId10"/>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21" i="52" l="1"/>
  <c r="H121" i="52"/>
  <c r="F121" i="52"/>
  <c r="D121" i="52"/>
  <c r="B121" i="52"/>
  <c r="J120" i="52"/>
  <c r="H120" i="52"/>
  <c r="F120" i="52"/>
  <c r="D120" i="52"/>
  <c r="B120" i="52"/>
  <c r="J111" i="52"/>
  <c r="H111" i="52"/>
  <c r="F111" i="52"/>
  <c r="D111" i="52"/>
  <c r="B111" i="52"/>
  <c r="H29" i="44" l="1"/>
  <c r="N29" i="44"/>
  <c r="N16" i="44"/>
  <c r="N17" i="44" s="1"/>
  <c r="N20" i="44" s="1"/>
  <c r="L16" i="44"/>
  <c r="L17" i="44" s="1"/>
  <c r="L20" i="44" s="1"/>
  <c r="J16" i="44"/>
  <c r="J17" i="44" s="1"/>
  <c r="J20" i="44" s="1"/>
  <c r="F44" i="52" l="1"/>
  <c r="D44" i="52"/>
  <c r="F15" i="51" l="1"/>
  <c r="F17" i="51" s="1"/>
  <c r="C16" i="40" l="1"/>
  <c r="E16" i="40"/>
  <c r="G16" i="40"/>
  <c r="I16" i="40"/>
  <c r="H125" i="52" l="1"/>
  <c r="F125" i="52"/>
  <c r="D125" i="52"/>
  <c r="B125" i="52"/>
  <c r="H124" i="52"/>
  <c r="F124" i="52"/>
  <c r="D124" i="52"/>
  <c r="B124" i="52"/>
  <c r="H119" i="52"/>
  <c r="F119" i="52"/>
  <c r="D119" i="52"/>
  <c r="B119" i="52"/>
  <c r="H118" i="52"/>
  <c r="D118" i="52"/>
  <c r="H117" i="52"/>
  <c r="F117" i="52"/>
  <c r="D117" i="52"/>
  <c r="B117" i="52"/>
  <c r="H116" i="52"/>
  <c r="F116" i="52"/>
  <c r="D116" i="52"/>
  <c r="B116" i="52"/>
  <c r="H115" i="52"/>
  <c r="F115" i="52"/>
  <c r="D115" i="52"/>
  <c r="B115" i="52"/>
  <c r="H112" i="52"/>
  <c r="F112" i="52"/>
  <c r="D112" i="52"/>
  <c r="B112" i="52"/>
  <c r="H110" i="52"/>
  <c r="F110" i="52"/>
  <c r="D110" i="52"/>
  <c r="B110" i="52"/>
  <c r="H109" i="52"/>
  <c r="F109" i="52"/>
  <c r="D109" i="52"/>
  <c r="B109" i="52"/>
  <c r="H108" i="52"/>
  <c r="F108" i="52"/>
  <c r="D108" i="52"/>
  <c r="B108" i="52"/>
  <c r="J99" i="52"/>
  <c r="J98" i="52"/>
  <c r="H96" i="52"/>
  <c r="D96" i="52"/>
  <c r="J95" i="52"/>
  <c r="J94" i="52"/>
  <c r="J93" i="52"/>
  <c r="F92" i="52"/>
  <c r="F118" i="52" s="1"/>
  <c r="B92" i="52"/>
  <c r="B118" i="52" s="1"/>
  <c r="J91" i="52"/>
  <c r="J90" i="52"/>
  <c r="J89" i="52"/>
  <c r="H87" i="52"/>
  <c r="H97" i="52" s="1"/>
  <c r="H100" i="52" s="1"/>
  <c r="F87" i="52"/>
  <c r="D87" i="52"/>
  <c r="B87" i="52"/>
  <c r="J86" i="52"/>
  <c r="J85" i="52"/>
  <c r="J84" i="52"/>
  <c r="J83" i="52"/>
  <c r="J82" i="52"/>
  <c r="J73" i="52"/>
  <c r="J72" i="52"/>
  <c r="H70" i="52"/>
  <c r="F70" i="52"/>
  <c r="D70" i="52"/>
  <c r="B70" i="52"/>
  <c r="J69" i="52"/>
  <c r="J68" i="52"/>
  <c r="J67" i="52"/>
  <c r="J66" i="52"/>
  <c r="J65" i="52"/>
  <c r="J64" i="52"/>
  <c r="J63" i="52"/>
  <c r="H61" i="52"/>
  <c r="H71" i="52" s="1"/>
  <c r="H74" i="52" s="1"/>
  <c r="F61" i="52"/>
  <c r="D61" i="52"/>
  <c r="B61" i="52"/>
  <c r="J60" i="52"/>
  <c r="J59" i="52"/>
  <c r="J58" i="52"/>
  <c r="J57" i="52"/>
  <c r="J56" i="52"/>
  <c r="J47" i="52"/>
  <c r="J46" i="52"/>
  <c r="H44" i="52"/>
  <c r="B44" i="52"/>
  <c r="J43" i="52"/>
  <c r="J42" i="52"/>
  <c r="J41" i="52"/>
  <c r="J40" i="52"/>
  <c r="J39" i="52"/>
  <c r="H37" i="52"/>
  <c r="F37" i="52"/>
  <c r="F45" i="52" s="1"/>
  <c r="F48" i="52" s="1"/>
  <c r="D37" i="52"/>
  <c r="D45" i="52" s="1"/>
  <c r="D48" i="52" s="1"/>
  <c r="B37" i="52"/>
  <c r="J36" i="52"/>
  <c r="J35" i="52"/>
  <c r="J34" i="52"/>
  <c r="J33" i="52"/>
  <c r="J24" i="52"/>
  <c r="J23" i="52"/>
  <c r="H21" i="52"/>
  <c r="F21" i="52"/>
  <c r="D21" i="52"/>
  <c r="B21" i="52"/>
  <c r="J20" i="52"/>
  <c r="J19" i="52"/>
  <c r="J18" i="52"/>
  <c r="J17" i="52"/>
  <c r="J16" i="52"/>
  <c r="H14" i="52"/>
  <c r="H113" i="52" s="1"/>
  <c r="F14" i="52"/>
  <c r="D14" i="52"/>
  <c r="B14" i="52"/>
  <c r="J13" i="52"/>
  <c r="J12" i="52"/>
  <c r="J11" i="52"/>
  <c r="J10" i="52"/>
  <c r="J108" i="52" s="1"/>
  <c r="D71" i="52" l="1"/>
  <c r="D74" i="52" s="1"/>
  <c r="F71" i="52"/>
  <c r="F74" i="52" s="1"/>
  <c r="J70" i="52"/>
  <c r="B45" i="52"/>
  <c r="B48" i="52" s="1"/>
  <c r="J48" i="52" s="1"/>
  <c r="J119" i="52"/>
  <c r="J110" i="52"/>
  <c r="D97" i="52"/>
  <c r="D100" i="52" s="1"/>
  <c r="J92" i="52"/>
  <c r="J118" i="52" s="1"/>
  <c r="J116" i="52"/>
  <c r="J117" i="52"/>
  <c r="B71" i="52"/>
  <c r="J125" i="52"/>
  <c r="H122" i="52"/>
  <c r="J61" i="52"/>
  <c r="J112" i="52"/>
  <c r="J124" i="52"/>
  <c r="B22" i="52"/>
  <c r="B25" i="52" s="1"/>
  <c r="D22" i="52"/>
  <c r="H45" i="52"/>
  <c r="H48" i="52" s="1"/>
  <c r="J44" i="52"/>
  <c r="F22" i="52"/>
  <c r="F25" i="52" s="1"/>
  <c r="J87" i="52"/>
  <c r="J21" i="52"/>
  <c r="J109" i="52"/>
  <c r="J115" i="52"/>
  <c r="D122" i="52"/>
  <c r="B74" i="52"/>
  <c r="J74" i="52" s="1"/>
  <c r="D25" i="52"/>
  <c r="J45" i="52"/>
  <c r="F113" i="52"/>
  <c r="J14" i="52"/>
  <c r="H22" i="52"/>
  <c r="B96" i="52"/>
  <c r="B97" i="52" s="1"/>
  <c r="J37" i="52"/>
  <c r="F96" i="52"/>
  <c r="F97" i="52" s="1"/>
  <c r="B113" i="52"/>
  <c r="D113" i="52"/>
  <c r="D15" i="51"/>
  <c r="B122" i="52" l="1"/>
  <c r="J71" i="52"/>
  <c r="J22" i="52"/>
  <c r="D126" i="52"/>
  <c r="D123" i="52"/>
  <c r="J113" i="52"/>
  <c r="F122" i="52"/>
  <c r="D17" i="51"/>
  <c r="F100" i="52"/>
  <c r="F126" i="52" s="1"/>
  <c r="F123" i="52"/>
  <c r="B100" i="52"/>
  <c r="J100" i="52" s="1"/>
  <c r="J97" i="52"/>
  <c r="B123" i="52"/>
  <c r="J96" i="52"/>
  <c r="J122" i="52" s="1"/>
  <c r="H123" i="52"/>
  <c r="H25" i="52"/>
  <c r="H126" i="52" s="1"/>
  <c r="J123" i="52" l="1"/>
  <c r="J25" i="52"/>
  <c r="J126" i="52" s="1"/>
  <c r="B126" i="52"/>
  <c r="C24" i="43"/>
  <c r="D40" i="51" l="1"/>
  <c r="D30" i="51"/>
  <c r="D39" i="51" s="1"/>
  <c r="D28" i="51"/>
  <c r="G15" i="43" l="1"/>
  <c r="E37" i="43" l="1"/>
  <c r="K11" i="40" l="1"/>
  <c r="C25" i="43" l="1"/>
  <c r="K15" i="40"/>
  <c r="K14" i="40"/>
  <c r="K13" i="40"/>
  <c r="K12" i="40"/>
  <c r="C26" i="43"/>
  <c r="K27" i="40"/>
  <c r="K28" i="40"/>
  <c r="K29" i="40"/>
  <c r="K30" i="40"/>
  <c r="K26" i="40"/>
  <c r="I31" i="40"/>
  <c r="D19" i="2"/>
  <c r="K16" i="40" l="1"/>
  <c r="E31" i="40"/>
  <c r="G25" i="40"/>
  <c r="H16" i="44"/>
  <c r="H17" i="44" s="1"/>
  <c r="H20" i="44" s="1"/>
  <c r="F16" i="44"/>
  <c r="F17" i="44" s="1"/>
  <c r="F20" i="44" s="1"/>
  <c r="D16" i="44"/>
  <c r="D17" i="44" s="1"/>
  <c r="D20" i="44" s="1"/>
  <c r="D25" i="2"/>
  <c r="F8" i="24"/>
  <c r="F9" i="24"/>
  <c r="G31" i="40" l="1"/>
  <c r="K25" i="40"/>
  <c r="K31" i="40" s="1"/>
  <c r="C31" i="40"/>
  <c r="C13" i="43" l="1"/>
  <c r="C16" i="43" l="1"/>
  <c r="C35" i="43"/>
  <c r="C51" i="27"/>
  <c r="E48" i="27"/>
  <c r="C48" i="27"/>
  <c r="D41" i="51" l="1"/>
  <c r="E30" i="29" l="1"/>
  <c r="C30" i="29"/>
  <c r="C13" i="29" l="1"/>
  <c r="C16" i="29" l="1"/>
  <c r="C15" i="29"/>
  <c r="C34" i="27"/>
  <c r="E41" i="27" l="1"/>
  <c r="E13" i="43"/>
  <c r="E27" i="43"/>
  <c r="E16" i="43" l="1"/>
  <c r="E38" i="43" s="1"/>
  <c r="E35" i="43"/>
  <c r="C41" i="27"/>
  <c r="E34" i="27"/>
  <c r="E49" i="27" s="1"/>
  <c r="E51" i="27" s="1"/>
  <c r="B42" i="2"/>
  <c r="B19" i="2"/>
  <c r="B25" i="2" s="1"/>
  <c r="B14" i="2"/>
  <c r="C48" i="1"/>
  <c r="C35" i="1"/>
  <c r="C40" i="1" s="1"/>
  <c r="C16" i="1"/>
  <c r="C23" i="1" s="1"/>
  <c r="E16" i="1"/>
  <c r="E23" i="1" s="1"/>
  <c r="B26" i="2" l="1"/>
  <c r="B29" i="2" s="1"/>
  <c r="B31" i="2" s="1"/>
  <c r="C49" i="1"/>
  <c r="C27" i="43" l="1"/>
  <c r="C38" i="43" l="1"/>
  <c r="G12" i="43"/>
  <c r="G11" i="43"/>
  <c r="G10" i="43"/>
  <c r="E13" i="29" l="1"/>
  <c r="G13" i="43" l="1"/>
  <c r="D14" i="2"/>
  <c r="D26" i="2" s="1"/>
  <c r="G16" i="43" l="1"/>
  <c r="D29" i="2"/>
  <c r="D31" i="2" s="1"/>
  <c r="D32" i="2" s="1"/>
  <c r="D42" i="2" l="1"/>
  <c r="E48" i="1"/>
  <c r="E35" i="1"/>
  <c r="E40" i="1" s="1"/>
  <c r="E49" i="1" l="1"/>
</calcChain>
</file>

<file path=xl/sharedStrings.xml><?xml version="1.0" encoding="utf-8"?>
<sst xmlns="http://schemas.openxmlformats.org/spreadsheetml/2006/main" count="495" uniqueCount="264">
  <si>
    <t>Total costs and expenses</t>
  </si>
  <si>
    <t>Other income</t>
  </si>
  <si>
    <t>_________</t>
  </si>
  <si>
    <t>Assets</t>
  </si>
  <si>
    <t>Current assets:</t>
  </si>
  <si>
    <t xml:space="preserve">     Cash and cash equivalents</t>
  </si>
  <si>
    <t xml:space="preserve">     Short-term investments</t>
  </si>
  <si>
    <t xml:space="preserve">     Prepaid expenses and other current assets</t>
  </si>
  <si>
    <t>Total current assets</t>
  </si>
  <si>
    <t>Property and equipment, net</t>
  </si>
  <si>
    <t>Goodwill</t>
  </si>
  <si>
    <t>Intangible assets, net</t>
  </si>
  <si>
    <t>Other assets</t>
  </si>
  <si>
    <t>Total assets</t>
  </si>
  <si>
    <t>Liabilities and shareholders’ equity</t>
  </si>
  <si>
    <t>Current liabilities:</t>
  </si>
  <si>
    <t xml:space="preserve">     Accounts payable</t>
  </si>
  <si>
    <t xml:space="preserve">     Accrued expenses and other current liabilities</t>
  </si>
  <si>
    <t xml:space="preserve">     Accrued compensation and benefits</t>
  </si>
  <si>
    <t xml:space="preserve">     Deferred revenue</t>
  </si>
  <si>
    <t xml:space="preserve">     Deferred rent, current portion</t>
  </si>
  <si>
    <t>Total current liabilities</t>
  </si>
  <si>
    <t>Deferred rent, net of current portion</t>
  </si>
  <si>
    <t>Shareholders’ equity:</t>
  </si>
  <si>
    <t xml:space="preserve">     Additional paid-in capital</t>
  </si>
  <si>
    <t>Total shareholders’ equity</t>
  </si>
  <si>
    <t>Total liabilities and shareholders’ equity</t>
  </si>
  <si>
    <t>(in thousands, except per share data)</t>
  </si>
  <si>
    <t>(in thousands)</t>
  </si>
  <si>
    <t xml:space="preserve">     Accounts receivable, net </t>
  </si>
  <si>
    <t xml:space="preserve">     Class A common stock</t>
  </si>
  <si>
    <t xml:space="preserve">     Class B common stock</t>
  </si>
  <si>
    <t>Three Months Ended</t>
  </si>
  <si>
    <t>Other Financial Data:</t>
  </si>
  <si>
    <t>Depreciation and amortization expense</t>
  </si>
  <si>
    <t>Share-based compensation expense</t>
  </si>
  <si>
    <t xml:space="preserve">     Adjusted EBITDA</t>
  </si>
  <si>
    <t>% Change</t>
  </si>
  <si>
    <t>Revenue:</t>
  </si>
  <si>
    <t xml:space="preserve">     Accumulated deficit</t>
  </si>
  <si>
    <t>Operating activities</t>
  </si>
  <si>
    <t xml:space="preserve">          Depreciation and amortization</t>
  </si>
  <si>
    <t xml:space="preserve">          Share-based compensation expense</t>
  </si>
  <si>
    <t xml:space="preserve">          Bad debt expense</t>
  </si>
  <si>
    <t xml:space="preserve">          Deferred rent</t>
  </si>
  <si>
    <t xml:space="preserve">          Changes in operating assets and liabilities:</t>
  </si>
  <si>
    <t xml:space="preserve">             Accounts receivable</t>
  </si>
  <si>
    <t xml:space="preserve">             Prepaid expenses and other assets</t>
  </si>
  <si>
    <t xml:space="preserve">             Accounts payable</t>
  </si>
  <si>
    <t xml:space="preserve">             Deferred revenue</t>
  </si>
  <si>
    <t>Investing activities</t>
  </si>
  <si>
    <t>Purchases of investments</t>
  </si>
  <si>
    <t>Purchases of property and equipment</t>
  </si>
  <si>
    <t>Purchases of intangible assets</t>
  </si>
  <si>
    <t>Financing activities</t>
  </si>
  <si>
    <t>Net cash provided by financing activities</t>
  </si>
  <si>
    <t>Supplemental disclosures of cash flow information</t>
  </si>
  <si>
    <t xml:space="preserve">          Capitalized share-based compensation</t>
  </si>
  <si>
    <t>Adjusted EBITDA (3)</t>
  </si>
  <si>
    <t>Proceeds from maturities of investments</t>
  </si>
  <si>
    <t xml:space="preserve">          Write-off of fully depreciated property and equipment</t>
  </si>
  <si>
    <t>Weighted-average shares outstanding - basic</t>
  </si>
  <si>
    <t>Weighted-average shares outstanding - diluted</t>
  </si>
  <si>
    <t>ZILLOW GROUP, INC.</t>
  </si>
  <si>
    <t>Long-term debt</t>
  </si>
  <si>
    <t>Acquisition-related costs</t>
  </si>
  <si>
    <t xml:space="preserve">             Accrued expenses and other current liabilities</t>
  </si>
  <si>
    <t>Deferred tax liabilities and other long-term liabilities</t>
  </si>
  <si>
    <t xml:space="preserve">             Accrued compensation and benefits</t>
  </si>
  <si>
    <t>Interest expense</t>
  </si>
  <si>
    <t>Value of equity awards withheld for tax liability</t>
  </si>
  <si>
    <t xml:space="preserve">     Class C capital stock</t>
  </si>
  <si>
    <t>Proceeds from exercise of stock options</t>
  </si>
  <si>
    <t>Total liabilities</t>
  </si>
  <si>
    <t>(in millions)</t>
  </si>
  <si>
    <t xml:space="preserve">          Write-off of fully amortized intangible assets</t>
  </si>
  <si>
    <t>Average Monthly Unique Users (1)</t>
  </si>
  <si>
    <t>Visits (2)</t>
  </si>
  <si>
    <t xml:space="preserve">     Accumulated other comprehensive loss</t>
  </si>
  <si>
    <t xml:space="preserve">             Contract cost assets</t>
  </si>
  <si>
    <t xml:space="preserve">          Amortization of contract cost assets</t>
  </si>
  <si>
    <t>Contract cost assets</t>
  </si>
  <si>
    <t xml:space="preserve">          Deferred income taxes</t>
  </si>
  <si>
    <t>Percentage of Revenue:</t>
  </si>
  <si>
    <t>(2) Includes share-based compensation expense as follows:</t>
  </si>
  <si>
    <t xml:space="preserve">       Cost of revenue</t>
  </si>
  <si>
    <t xml:space="preserve">       Sales and marketing</t>
  </si>
  <si>
    <t xml:space="preserve">       Technology and development</t>
  </si>
  <si>
    <t xml:space="preserve">       General and administrative</t>
  </si>
  <si>
    <t xml:space="preserve">             Total </t>
  </si>
  <si>
    <t>(1) Amortization of website development costs and
       intangible assets included in technology and
       development</t>
  </si>
  <si>
    <t xml:space="preserve">             Inventory</t>
  </si>
  <si>
    <t xml:space="preserve">          Cash paid for interest</t>
  </si>
  <si>
    <t xml:space="preserve">     Premier Agent</t>
  </si>
  <si>
    <t xml:space="preserve">     Rentals</t>
  </si>
  <si>
    <t xml:space="preserve">     Mortgages</t>
  </si>
  <si>
    <t xml:space="preserve">     Other (1)</t>
  </si>
  <si>
    <t xml:space="preserve">     IMT</t>
  </si>
  <si>
    <t xml:space="preserve">     Homes</t>
  </si>
  <si>
    <t xml:space="preserve">     Inventory</t>
  </si>
  <si>
    <t>Sales and marketing (2)</t>
  </si>
  <si>
    <t>Technology and development (2)</t>
  </si>
  <si>
    <t>General and administrative (2)</t>
  </si>
  <si>
    <r>
      <t>Adjusted EBITDA</t>
    </r>
    <r>
      <rPr>
        <sz val="10.8"/>
        <color theme="1"/>
        <rFont val="Garamond"/>
        <family val="1"/>
      </rPr>
      <t>:</t>
    </r>
  </si>
  <si>
    <t xml:space="preserve">     IMT segment</t>
  </si>
  <si>
    <t xml:space="preserve">     Homes segment</t>
  </si>
  <si>
    <t>N/A</t>
  </si>
  <si>
    <t>Cost of revenue (exclusive of amortization) (1)(2):</t>
  </si>
  <si>
    <t>IMT segment:</t>
  </si>
  <si>
    <t>Homes segment</t>
  </si>
  <si>
    <t>Total IMT segment revenue</t>
  </si>
  <si>
    <t>Total revenue</t>
  </si>
  <si>
    <t>Total Adjusted EBITDA</t>
  </si>
  <si>
    <t>IMT</t>
  </si>
  <si>
    <t>Homes</t>
  </si>
  <si>
    <t>Consolidated</t>
  </si>
  <si>
    <t>Revenue</t>
  </si>
  <si>
    <t>Costs and expenses:</t>
  </si>
  <si>
    <t xml:space="preserve">     Cost of revenue</t>
  </si>
  <si>
    <t xml:space="preserve">     Sales and marketing</t>
  </si>
  <si>
    <t xml:space="preserve">     Technology and development</t>
  </si>
  <si>
    <t xml:space="preserve">     General and administrative</t>
  </si>
  <si>
    <t xml:space="preserve">     Acquisition-related costs</t>
  </si>
  <si>
    <t xml:space="preserve">             Other long-term liabilities</t>
  </si>
  <si>
    <t>Noncash transactions:</t>
  </si>
  <si>
    <t>Integration costs</t>
  </si>
  <si>
    <t>Net loss</t>
  </si>
  <si>
    <t xml:space="preserve">          Loss on disposal of property and equipment</t>
  </si>
  <si>
    <t>Cash, cash equivalents, and restricted cash at beginning of period</t>
  </si>
  <si>
    <t>Cash, cash equivalents, and restricted cash at end of period</t>
  </si>
  <si>
    <t xml:space="preserve">     Integration costs</t>
  </si>
  <si>
    <t>Income tax benefit (expense)</t>
  </si>
  <si>
    <t>Income tax (benefit) expense</t>
  </si>
  <si>
    <t xml:space="preserve">     Revolving credit facility</t>
  </si>
  <si>
    <t>Proceeds from borrowing on revolving credit facility</t>
  </si>
  <si>
    <t>Loss before income taxes</t>
  </si>
  <si>
    <t>(1) Other revenue primarily includes revenue generated by new construction and display, as well as revenue from the sale of various other marketing and business products and services to real estate professionals.</t>
  </si>
  <si>
    <t>Net loss (1)</t>
  </si>
  <si>
    <t>Reconciliation of Adjusted EBITDA to Net Loss and Loss Before Income Taxes:</t>
  </si>
  <si>
    <t xml:space="preserve">     Restricted cash</t>
  </si>
  <si>
    <r>
      <t>Adjusted EBITDA (2)</t>
    </r>
    <r>
      <rPr>
        <sz val="10.8"/>
        <color theme="1"/>
        <rFont val="Garamond"/>
        <family val="1"/>
      </rPr>
      <t>:</t>
    </r>
  </si>
  <si>
    <t xml:space="preserve"> CONSOLIDATED BALANCE SHEETS </t>
  </si>
  <si>
    <t xml:space="preserve"> CONSOLIDATED STATEMENTS OF OPERATIONS </t>
  </si>
  <si>
    <t>Loss from operations</t>
  </si>
  <si>
    <t>Weighted-average shares outstanding — basic and diluted</t>
  </si>
  <si>
    <t>Net loss per share — basic and diluted</t>
  </si>
  <si>
    <t>CONSOLIDATED STATEMENTS OF CASH FLOWS</t>
  </si>
  <si>
    <t>Adjustments to reconcile net loss to net cash provided by operating activities:</t>
  </si>
  <si>
    <t>Net loss, as reported</t>
  </si>
  <si>
    <t xml:space="preserve">     Warehouse lines of credit</t>
  </si>
  <si>
    <t xml:space="preserve">             Mortgage loans held for sale</t>
  </si>
  <si>
    <t xml:space="preserve">     Mortgage loans held for sale</t>
  </si>
  <si>
    <t xml:space="preserve">     Mortgages segment</t>
  </si>
  <si>
    <t>March 31, 2018</t>
  </si>
  <si>
    <t>Mortgages</t>
  </si>
  <si>
    <t>Total</t>
  </si>
  <si>
    <t>Per Home</t>
  </si>
  <si>
    <t>Homes revenue</t>
  </si>
  <si>
    <t>Operating costs:</t>
  </si>
  <si>
    <t>Total operating costs</t>
  </si>
  <si>
    <t>Homes sold</t>
  </si>
  <si>
    <t>Selling costs</t>
  </si>
  <si>
    <t>Loss before income taxes (1)</t>
  </si>
  <si>
    <t>(1)</t>
  </si>
  <si>
    <t>(2)</t>
  </si>
  <si>
    <t>(3)</t>
  </si>
  <si>
    <t>(4)</t>
  </si>
  <si>
    <t>(5)</t>
  </si>
  <si>
    <t>(6)</t>
  </si>
  <si>
    <t>Income tax benefit</t>
  </si>
  <si>
    <t xml:space="preserve">(3) Adjusted EBITDA is a non-GAAP financial measure; it is not calculated or presented in accordance with U.S. generally accepted accounting principles, or GAAP. See Exhibit 99.1 for more information regarding our presentation of Adjusted EBITDA and for a reconciliation of Adjusted EBITDA to net loss, the most directly comparable GAAP financial measure, for each of the periods presented.
</t>
  </si>
  <si>
    <t>Home acquisition costs (1)</t>
  </si>
  <si>
    <t>Renovation costs (1)</t>
  </si>
  <si>
    <t>Holding costs (1)(2)</t>
  </si>
  <si>
    <t>Interest expense (1)(2)</t>
  </si>
  <si>
    <t>Denominator for basic calculation</t>
  </si>
  <si>
    <t>Effect of dilutive securities:</t>
  </si>
  <si>
    <t xml:space="preserve">     Option awards</t>
  </si>
  <si>
    <t xml:space="preserve">     Unvested restricted stock units</t>
  </si>
  <si>
    <t xml:space="preserve">          Denominator for dilutive calculation</t>
  </si>
  <si>
    <t>Per home loss before income taxes</t>
  </si>
  <si>
    <t>March 31,</t>
  </si>
  <si>
    <t>2018 to 2019 % Change</t>
  </si>
  <si>
    <t>Three Months Ended
March 31,</t>
  </si>
  <si>
    <t>2018 to 2019</t>
  </si>
  <si>
    <t>March 31, 2019</t>
  </si>
  <si>
    <t>March 31, 
2019</t>
  </si>
  <si>
    <t xml:space="preserve">     Lease liabilities, current portion</t>
  </si>
  <si>
    <t>Lease liabilities, net of current portion</t>
  </si>
  <si>
    <t>December 31, 
2018</t>
  </si>
  <si>
    <t xml:space="preserve">     Class C common stock issuable upon conversion of the 2021 Notes</t>
  </si>
  <si>
    <t>Segment interest expense</t>
  </si>
  <si>
    <t>(2)%</t>
  </si>
  <si>
    <t>(4)%</t>
  </si>
  <si>
    <t>(6)%</t>
  </si>
  <si>
    <t>(35)%</t>
  </si>
  <si>
    <t>(15)%</t>
  </si>
  <si>
    <t>(27)%</t>
  </si>
  <si>
    <t>(10)%</t>
  </si>
  <si>
    <t>Corporate Items (2)</t>
  </si>
  <si>
    <t>414</t>
  </si>
  <si>
    <t xml:space="preserve">Loss before income taxes </t>
  </si>
  <si>
    <t>Amount represents costs incurred in prior periods associated with homes sold in the current period that were not eligible for inventory capitalization and were therefore expensed as period costs.</t>
  </si>
  <si>
    <t>Amount excludes expenses incurred during the period that are not related to homes sold during the period.</t>
  </si>
  <si>
    <t xml:space="preserve">     Other</t>
  </si>
  <si>
    <t>June 30, 2018</t>
  </si>
  <si>
    <t>September 30, 2018</t>
  </si>
  <si>
    <t>December 31, 2018</t>
  </si>
  <si>
    <t>Year Ended</t>
  </si>
  <si>
    <t>Total segment loss before income taxes</t>
  </si>
  <si>
    <t>Corporate interest expense</t>
  </si>
  <si>
    <t>Corporate other income</t>
  </si>
  <si>
    <t>Consolidated loss before income taxes</t>
  </si>
  <si>
    <t>Non-GAAP net income (loss) per share - basic</t>
  </si>
  <si>
    <t>Non-GAAP net income (loss) per share - diluted</t>
  </si>
  <si>
    <t xml:space="preserve">          Accretion of bond discount</t>
  </si>
  <si>
    <t>Net increase in cash, cash equivalents, and restricted cash during period</t>
  </si>
  <si>
    <t xml:space="preserve">     Net income (loss), adjusted</t>
  </si>
  <si>
    <t>Holding costs and interest expense include $0.6 million and $0.6 million of costs, respectively, incurred in prior quarters associated with homes sold in the first quarter of 2019.</t>
  </si>
  <si>
    <t xml:space="preserve">     Impairment</t>
  </si>
  <si>
    <t>Net cash provided by (used in) operating activities</t>
  </si>
  <si>
    <t>Income tax expense</t>
  </si>
  <si>
    <t>(2) Certain corporate items are not directly attributable to any of our segments, including interest income earned on our short-term investments included in Other income and interest costs on our convertible senior notes included in Interest expense.</t>
  </si>
  <si>
    <t>Right of use assets</t>
  </si>
  <si>
    <t>Total cost of revenue</t>
  </si>
  <si>
    <t xml:space="preserve">             Lease liabilities</t>
  </si>
  <si>
    <t xml:space="preserve">          Amortization of discount and issuance costs on convertible notes maturing in 2023 and 2021</t>
  </si>
  <si>
    <t xml:space="preserve">          Amortization of right of use assets</t>
  </si>
  <si>
    <t>Segment other income</t>
  </si>
  <si>
    <t>Reconciliation of Non-GAAP Measure to Nearest GAAP Measure:</t>
  </si>
  <si>
    <t>Amount represents costs ineligible for inventory capitalization which were expensed as period costs in the first quarter of 2019 associated with homes that remain in inventory as of March 31, 2019.</t>
  </si>
  <si>
    <t>Includes allocated segment costs which were recorded to cost of revenue within the Homes segment during the first quarter of 2019.</t>
  </si>
  <si>
    <t>Includes marketing and advertising expenses incurred in the first quarter of 2019 not directly related to purchasing, renovating and selling homes.</t>
  </si>
  <si>
    <t>Includes technology and development expenses incurred in the first quarter of 2019 not directly related to purchasing, renovating and selling homes.</t>
  </si>
  <si>
    <t>Includes general and administration expenses incurred in the first quarter of 2019 not directly related to purchasing, renovating and selling homes.</t>
  </si>
  <si>
    <t xml:space="preserve">     Depreciation and amortization</t>
  </si>
  <si>
    <t xml:space="preserve">     Share-based compensation expense</t>
  </si>
  <si>
    <t xml:space="preserve">     Costs incurred in prior periods associated with homes sold in the current period (1)</t>
  </si>
  <si>
    <t xml:space="preserve">     Costs incurred in current period related to homes not sold in current period (2)</t>
  </si>
  <si>
    <t xml:space="preserve">     Indirect expenses included in cost of revenue (3)</t>
  </si>
  <si>
    <t xml:space="preserve">     Indirect marketing and advertising costs included in sales and marketing (4)</t>
  </si>
  <si>
    <t xml:space="preserve">     Indirect costs included in technology and development expense (5)</t>
  </si>
  <si>
    <t xml:space="preserve">     Indirect costs included in general and administrative expense (6)</t>
  </si>
  <si>
    <t>(1) We use loss before income taxes as our profitability measure in making operating decisions and assessing the performance of our segments, therefore, net loss and income tax benefit are calculated and presented only on a consolidated basis within our financial statements.</t>
  </si>
  <si>
    <t>March 31,2018</t>
  </si>
  <si>
    <t>$</t>
  </si>
  <si>
    <t>(1) We use income (loss) before income taxes as our profitability measure in making operating decisions and assessing the performance of our segments, therefore, net loss and income tax (benefit) expense are calculated and presented only on a consolidated basis within our financial statements.
(2) Certain corporate items are not directly attributable to any of our segments, including interest income earned on our short-term investments included in Other income and interest costs on our convertible senior notes included in Interest expense.</t>
  </si>
  <si>
    <t>Mortgages segment</t>
  </si>
  <si>
    <t>(2) Adjusted EBITDA is a non-GAAP financial measure; it is not calculated or presented in accordance with U.S. generally accepted accounting principles, or GAAP. See below for more information regarding our presentation of Adjusted EBITDA, including a reconciliation of Adjusted EBITDA to the most directly comparable GAAP financial measure, which is net loss on a consolidated basis and loss before income taxes for each segment, for each of the periods presented.</t>
  </si>
  <si>
    <t>Segment loss before income taxes:</t>
  </si>
  <si>
    <t>Net repayments on warehouse lines of credit</t>
  </si>
  <si>
    <t>Zillow Group, Inc.</t>
  </si>
  <si>
    <t>Financial Highlights</t>
  </si>
  <si>
    <t>(in thousands, unaudited)</t>
  </si>
  <si>
    <t>Key Metrics</t>
  </si>
  <si>
    <t>(unaudited)</t>
  </si>
  <si>
    <t>Reconciliation of Adjusted EBITDA by Segment</t>
  </si>
  <si>
    <t>Non-GAAP EPS</t>
  </si>
  <si>
    <t>(in thousands, except per share data, unaudited)</t>
  </si>
  <si>
    <t>Segment Results of Operations</t>
  </si>
  <si>
    <t>P&amp;L Segment Recast</t>
  </si>
  <si>
    <t>Homes Non-GAAP Measure and Reconciliation</t>
  </si>
  <si>
    <t>Return on Homes Sold After Interest Expense</t>
  </si>
  <si>
    <t>Per Home Return on Homes Sold After Interest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</si>
</sst>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quot;$&quot;* #,##0.0_);_(&quot;$&quot;* \(#,##0.0\);_(&quot;$&quot;* &quot;-&quot;??_);_(@_)"/>
    <numFmt numFmtId="168" formatCode="[$-409]mmmm\ d\,\ yyyy;@"/>
  </numFmts>
  <fonts count="13" x14ac:knownFonts="1">
    <font>
      <sz val="11"/>
      <color theme="1"/>
      <name val="Calibri"/>
      <family val="2"/>
      <scheme val="minor"/>
    </font>
    <font>
      <sz val="11"/>
      <color theme="1"/>
      <name val="Calibri"/>
      <family val="2"/>
      <scheme val="minor"/>
    </font>
    <font>
      <b/>
      <sz val="12"/>
      <color theme="1"/>
      <name val="Garamond"/>
      <family val="1"/>
    </font>
    <font>
      <sz val="12"/>
      <color theme="1"/>
      <name val="Garamond"/>
      <family val="1"/>
    </font>
    <font>
      <sz val="12"/>
      <name val="Garamond"/>
      <family val="1"/>
    </font>
    <font>
      <b/>
      <sz val="12"/>
      <name val="Garamond"/>
      <family val="1"/>
    </font>
    <font>
      <sz val="10"/>
      <name val="Arial"/>
      <family val="2"/>
    </font>
    <font>
      <sz val="11"/>
      <color theme="1"/>
      <name val="Garamond"/>
      <family val="1"/>
    </font>
    <font>
      <sz val="10.8"/>
      <color theme="1"/>
      <name val="Garamond"/>
      <family val="1"/>
    </font>
    <font>
      <sz val="10"/>
      <name val="Arial"/>
      <family val="2"/>
    </font>
    <font>
      <sz val="10"/>
      <name val="Helv"/>
    </font>
    <font>
      <b/>
      <sz val="12"/>
      <color rgb="FFFF0000"/>
      <name val="Garamond"/>
      <family val="1"/>
    </font>
    <font>
      <sz val="11"/>
      <name val="Garamond"/>
      <family val="1"/>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right/>
      <top style="thin">
        <color auto="1"/>
      </top>
      <bottom style="double">
        <color auto="1"/>
      </bottom>
      <diagonal/>
    </border>
    <border>
      <left/>
      <right/>
      <top style="thin">
        <color auto="1"/>
      </top>
      <bottom style="thin">
        <color auto="1"/>
      </bottom>
      <diagonal/>
    </border>
    <border>
      <left/>
      <right/>
      <top style="thin">
        <color auto="1"/>
      </top>
      <bottom/>
      <diagonal/>
    </border>
    <border>
      <left/>
      <right/>
      <top/>
      <bottom style="double">
        <color auto="1"/>
      </bottom>
      <diagonal/>
    </border>
  </borders>
  <cellStyleXfs count="11">
    <xf numFmtId="0" fontId="0"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xf numFmtId="0" fontId="9" fillId="0" borderId="0"/>
    <xf numFmtId="43" fontId="6" fillId="0" borderId="0" applyFont="0" applyFill="0" applyBorder="0" applyAlignment="0" applyProtection="0"/>
    <xf numFmtId="0" fontId="10" fillId="0" borderId="0"/>
    <xf numFmtId="0" fontId="6" fillId="0" borderId="0"/>
    <xf numFmtId="9" fontId="6" fillId="0" borderId="0" applyFont="0" applyFill="0" applyBorder="0" applyAlignment="0" applyProtection="0"/>
    <xf numFmtId="0" fontId="6" fillId="0" borderId="0"/>
  </cellStyleXfs>
  <cellXfs count="231">
    <xf numFmtId="0" fontId="0" fillId="0" borderId="0" xfId="0"/>
    <xf numFmtId="0" fontId="3" fillId="0" borderId="0" xfId="0" applyFont="1"/>
    <xf numFmtId="0" fontId="2" fillId="0" borderId="0" xfId="0" applyFont="1"/>
    <xf numFmtId="42" fontId="3" fillId="0" borderId="0" xfId="0" applyNumberFormat="1" applyFont="1"/>
    <xf numFmtId="41" fontId="3" fillId="0" borderId="0" xfId="0" applyNumberFormat="1" applyFont="1"/>
    <xf numFmtId="0" fontId="3" fillId="0" borderId="0" xfId="0" applyFont="1" applyAlignment="1">
      <alignment wrapText="1"/>
    </xf>
    <xf numFmtId="0" fontId="3" fillId="0" borderId="0" xfId="0" applyFont="1" applyAlignment="1">
      <alignment vertical="center"/>
    </xf>
    <xf numFmtId="0" fontId="3" fillId="2" borderId="0" xfId="0" applyFont="1" applyFill="1"/>
    <xf numFmtId="0" fontId="3" fillId="0" borderId="0" xfId="0" applyFont="1" applyAlignment="1">
      <alignment vertical="top" wrapText="1"/>
    </xf>
    <xf numFmtId="0" fontId="4" fillId="0" borderId="0" xfId="0" applyFont="1" applyAlignment="1">
      <alignment vertical="top" wrapText="1"/>
    </xf>
    <xf numFmtId="0" fontId="2" fillId="0" borderId="0" xfId="0" applyFont="1" applyAlignment="1">
      <alignment horizontal="center"/>
    </xf>
    <xf numFmtId="0" fontId="4" fillId="0" borderId="0" xfId="0" applyFont="1"/>
    <xf numFmtId="0" fontId="4" fillId="2" borderId="0" xfId="0" applyFont="1" applyFill="1"/>
    <xf numFmtId="0" fontId="5" fillId="0" borderId="0" xfId="0" applyFont="1" applyAlignment="1">
      <alignment wrapText="1"/>
    </xf>
    <xf numFmtId="43" fontId="3" fillId="0" borderId="0" xfId="2" applyFont="1"/>
    <xf numFmtId="0" fontId="2" fillId="2" borderId="0" xfId="0" applyFont="1" applyFill="1" applyAlignment="1">
      <alignment horizontal="center"/>
    </xf>
    <xf numFmtId="0" fontId="0" fillId="2" borderId="0" xfId="0" applyFill="1"/>
    <xf numFmtId="0" fontId="2" fillId="2" borderId="1" xfId="0" applyFont="1" applyFill="1" applyBorder="1" applyAlignment="1">
      <alignment horizontal="center"/>
    </xf>
    <xf numFmtId="9" fontId="3" fillId="0" borderId="0" xfId="1" applyFont="1"/>
    <xf numFmtId="0" fontId="5" fillId="0" borderId="0" xfId="0" applyFont="1"/>
    <xf numFmtId="0" fontId="4" fillId="0" borderId="0" xfId="0" applyFont="1" applyAlignment="1">
      <alignment wrapText="1"/>
    </xf>
    <xf numFmtId="41" fontId="3" fillId="2" borderId="0" xfId="0" applyNumberFormat="1" applyFont="1" applyFill="1"/>
    <xf numFmtId="0" fontId="2" fillId="0" borderId="1" xfId="0" applyFont="1" applyBorder="1" applyAlignment="1">
      <alignment horizontal="center"/>
    </xf>
    <xf numFmtId="164" fontId="3" fillId="0" borderId="0" xfId="0" applyNumberFormat="1" applyFont="1"/>
    <xf numFmtId="44" fontId="3" fillId="0" borderId="0" xfId="0" applyNumberFormat="1" applyFont="1"/>
    <xf numFmtId="0" fontId="3" fillId="0" borderId="0" xfId="0" applyFont="1" applyAlignment="1">
      <alignment vertical="center" wrapText="1"/>
    </xf>
    <xf numFmtId="49" fontId="3" fillId="0" borderId="0" xfId="0" applyNumberFormat="1" applyFont="1" applyAlignment="1">
      <alignment horizontal="right" vertical="center" wrapText="1"/>
    </xf>
    <xf numFmtId="41" fontId="2" fillId="0" borderId="0" xfId="0" applyNumberFormat="1" applyFont="1" applyAlignment="1">
      <alignment horizontal="center"/>
    </xf>
    <xf numFmtId="2" fontId="3" fillId="0" borderId="0" xfId="0" applyNumberFormat="1" applyFont="1"/>
    <xf numFmtId="0" fontId="2" fillId="0" borderId="0" xfId="0" applyFont="1" applyAlignment="1">
      <alignment horizontal="center" vertical="center" wrapText="1"/>
    </xf>
    <xf numFmtId="0" fontId="2" fillId="0" borderId="0" xfId="0" applyFont="1" applyAlignment="1">
      <alignment vertical="center" wrapText="1"/>
    </xf>
    <xf numFmtId="165" fontId="3" fillId="0" borderId="0" xfId="2" applyNumberFormat="1" applyFont="1"/>
    <xf numFmtId="0" fontId="3" fillId="0" borderId="0" xfId="0" applyFont="1" applyAlignment="1">
      <alignment horizontal="right" vertical="center" wrapText="1"/>
    </xf>
    <xf numFmtId="167" fontId="3" fillId="0" borderId="0" xfId="0" applyNumberFormat="1" applyFont="1"/>
    <xf numFmtId="0" fontId="2" fillId="0" borderId="1" xfId="0" applyFont="1" applyBorder="1" applyAlignment="1">
      <alignment horizontal="center" wrapText="1"/>
    </xf>
    <xf numFmtId="0" fontId="2" fillId="0" borderId="0" xfId="0" applyFont="1" applyAlignment="1">
      <alignment horizontal="center" wrapText="1"/>
    </xf>
    <xf numFmtId="0" fontId="5" fillId="0" borderId="0" xfId="7" applyFont="1"/>
    <xf numFmtId="0" fontId="4" fillId="2" borderId="0" xfId="0" applyFont="1" applyFill="1" applyAlignment="1">
      <alignment horizontal="right" vertical="center" wrapText="1"/>
    </xf>
    <xf numFmtId="0" fontId="3" fillId="0" borderId="0" xfId="0" applyFont="1" applyAlignment="1">
      <alignment horizontal="left" vertical="center" wrapText="1"/>
    </xf>
    <xf numFmtId="44" fontId="3" fillId="0" borderId="0" xfId="0" applyNumberFormat="1" applyFont="1" applyAlignment="1">
      <alignment horizontal="left" vertical="center" wrapText="1"/>
    </xf>
    <xf numFmtId="0" fontId="3" fillId="0" borderId="0" xfId="0" applyFont="1" applyAlignment="1">
      <alignment horizontal="left" vertical="top"/>
    </xf>
    <xf numFmtId="0" fontId="2" fillId="0" borderId="1" xfId="0" applyFont="1" applyBorder="1" applyAlignment="1">
      <alignment horizontal="center" wrapText="1"/>
    </xf>
    <xf numFmtId="0" fontId="2" fillId="0" borderId="1" xfId="0" applyFont="1" applyBorder="1" applyAlignment="1">
      <alignment horizontal="center"/>
    </xf>
    <xf numFmtId="0" fontId="2" fillId="0" borderId="0" xfId="0" applyFont="1" applyAlignment="1">
      <alignment horizontal="center" vertical="center" wrapText="1"/>
    </xf>
    <xf numFmtId="164" fontId="3" fillId="0" borderId="0" xfId="0" applyNumberFormat="1" applyFont="1" applyBorder="1"/>
    <xf numFmtId="42" fontId="3" fillId="0" borderId="0" xfId="0" applyNumberFormat="1" applyFont="1" applyBorder="1"/>
    <xf numFmtId="49" fontId="2" fillId="0" borderId="1" xfId="0" applyNumberFormat="1" applyFont="1" applyBorder="1" applyAlignment="1">
      <alignment horizontal="center" wrapText="1"/>
    </xf>
    <xf numFmtId="0" fontId="2" fillId="0" borderId="0" xfId="0" applyFont="1" applyBorder="1" applyAlignment="1">
      <alignment horizontal="center"/>
    </xf>
    <xf numFmtId="0" fontId="3" fillId="0" borderId="0" xfId="0" applyFont="1" applyBorder="1"/>
    <xf numFmtId="164" fontId="3" fillId="0" borderId="0" xfId="3" applyNumberFormat="1" applyFont="1" applyBorder="1"/>
    <xf numFmtId="41" fontId="3" fillId="0" borderId="0" xfId="0" applyNumberFormat="1" applyFont="1" applyBorder="1"/>
    <xf numFmtId="44" fontId="3" fillId="0" borderId="0" xfId="0" applyNumberFormat="1" applyFont="1" applyBorder="1"/>
    <xf numFmtId="6" fontId="3" fillId="0" borderId="0" xfId="0" applyNumberFormat="1" applyFont="1" applyBorder="1"/>
    <xf numFmtId="41" fontId="3" fillId="0" borderId="0" xfId="0" applyNumberFormat="1" applyFont="1" applyBorder="1" applyAlignment="1">
      <alignment horizontal="right"/>
    </xf>
    <xf numFmtId="0" fontId="2" fillId="0" borderId="0" xfId="0" applyFont="1" applyBorder="1" applyAlignment="1">
      <alignment horizontal="center" vertical="center" wrapText="1"/>
    </xf>
    <xf numFmtId="41" fontId="3" fillId="0" borderId="0" xfId="0" applyNumberFormat="1" applyFont="1" applyFill="1"/>
    <xf numFmtId="0" fontId="2" fillId="2" borderId="3" xfId="0" applyFont="1" applyFill="1" applyBorder="1" applyAlignment="1">
      <alignment horizontal="center"/>
    </xf>
    <xf numFmtId="0" fontId="3" fillId="0" borderId="0" xfId="0" applyFont="1"/>
    <xf numFmtId="164" fontId="3" fillId="0" borderId="0" xfId="0" applyNumberFormat="1" applyFont="1" applyFill="1"/>
    <xf numFmtId="41" fontId="3" fillId="0" borderId="2" xfId="3" applyNumberFormat="1" applyFont="1" applyFill="1" applyBorder="1"/>
    <xf numFmtId="0" fontId="3" fillId="0" borderId="0" xfId="0" applyFont="1" applyFill="1"/>
    <xf numFmtId="164" fontId="3" fillId="0" borderId="0" xfId="3" applyNumberFormat="1" applyFont="1" applyFill="1" applyAlignment="1">
      <alignment horizontal="right" vertical="center" wrapText="1"/>
    </xf>
    <xf numFmtId="44" fontId="3" fillId="0" borderId="0" xfId="0" applyNumberFormat="1" applyFont="1" applyFill="1"/>
    <xf numFmtId="41" fontId="3" fillId="0" borderId="0" xfId="0" applyNumberFormat="1" applyFont="1" applyFill="1" applyAlignment="1">
      <alignment horizontal="center"/>
    </xf>
    <xf numFmtId="41" fontId="2" fillId="0" borderId="0" xfId="0" applyNumberFormat="1" applyFont="1" applyFill="1" applyAlignment="1">
      <alignment horizontal="center"/>
    </xf>
    <xf numFmtId="41" fontId="3" fillId="0" borderId="0" xfId="0" applyNumberFormat="1" applyFont="1" applyFill="1" applyAlignment="1">
      <alignment horizontal="right"/>
    </xf>
    <xf numFmtId="49" fontId="2" fillId="0" borderId="0" xfId="0" applyNumberFormat="1" applyFont="1" applyBorder="1" applyAlignment="1"/>
    <xf numFmtId="9" fontId="3" fillId="0" borderId="0" xfId="1" quotePrefix="1" applyFont="1" applyFill="1" applyAlignment="1">
      <alignment horizontal="right" wrapText="1"/>
    </xf>
    <xf numFmtId="0" fontId="3" fillId="0" borderId="0" xfId="0" applyFont="1" applyFill="1" applyAlignment="1">
      <alignment horizontal="right" wrapText="1"/>
    </xf>
    <xf numFmtId="0" fontId="3" fillId="0" borderId="0" xfId="1" quotePrefix="1" applyNumberFormat="1" applyFont="1" applyFill="1" applyAlignment="1">
      <alignment horizontal="right" wrapText="1"/>
    </xf>
    <xf numFmtId="9" fontId="3" fillId="0" borderId="0" xfId="1" quotePrefix="1" applyFont="1" applyFill="1" applyAlignment="1">
      <alignment horizontal="right"/>
    </xf>
    <xf numFmtId="165" fontId="3" fillId="0" borderId="0" xfId="2" applyNumberFormat="1" applyFont="1" applyFill="1" applyAlignment="1">
      <alignment horizontal="right"/>
    </xf>
    <xf numFmtId="9" fontId="3" fillId="0" borderId="0" xfId="1" applyFont="1" applyFill="1" applyAlignment="1">
      <alignment horizontal="right" wrapText="1"/>
    </xf>
    <xf numFmtId="164" fontId="3" fillId="0" borderId="0" xfId="0" applyNumberFormat="1" applyFont="1" applyFill="1" applyAlignment="1">
      <alignment horizontal="right"/>
    </xf>
    <xf numFmtId="0" fontId="7" fillId="0" borderId="0" xfId="0" applyFont="1" applyAlignment="1">
      <alignment vertical="top" wrapText="1"/>
    </xf>
    <xf numFmtId="0" fontId="2" fillId="2" borderId="0" xfId="0" applyFont="1" applyFill="1" applyBorder="1" applyAlignment="1">
      <alignment horizontal="center"/>
    </xf>
    <xf numFmtId="164" fontId="3" fillId="0" borderId="0" xfId="0" applyNumberFormat="1" applyFont="1" applyBorder="1" applyAlignment="1">
      <alignment horizontal="right"/>
    </xf>
    <xf numFmtId="41" fontId="3" fillId="0" borderId="0" xfId="0" applyNumberFormat="1" applyFont="1" applyBorder="1" applyAlignment="1">
      <alignment horizontal="center"/>
    </xf>
    <xf numFmtId="41" fontId="2" fillId="0" borderId="0" xfId="0" applyNumberFormat="1" applyFont="1" applyBorder="1" applyAlignment="1">
      <alignment horizontal="center"/>
    </xf>
    <xf numFmtId="164" fontId="3" fillId="2" borderId="0" xfId="0" applyNumberFormat="1" applyFont="1" applyFill="1" applyBorder="1"/>
    <xf numFmtId="44" fontId="3" fillId="2" borderId="0" xfId="0" applyNumberFormat="1" applyFont="1" applyFill="1" applyBorder="1"/>
    <xf numFmtId="164" fontId="3" fillId="0" borderId="0" xfId="0" applyNumberFormat="1" applyFont="1" applyFill="1" applyBorder="1"/>
    <xf numFmtId="41" fontId="3" fillId="2" borderId="0" xfId="0" applyNumberFormat="1" applyFont="1" applyFill="1" applyBorder="1"/>
    <xf numFmtId="0" fontId="3" fillId="0" borderId="0" xfId="0" applyFont="1"/>
    <xf numFmtId="0" fontId="2" fillId="0" borderId="0" xfId="0" applyFont="1" applyAlignment="1"/>
    <xf numFmtId="0" fontId="2" fillId="0" borderId="0" xfId="0" applyFont="1" applyAlignment="1">
      <alignment horizontal="center"/>
    </xf>
    <xf numFmtId="0" fontId="3" fillId="0" borderId="0" xfId="0" applyFont="1"/>
    <xf numFmtId="0" fontId="3" fillId="0" borderId="0" xfId="0" applyFont="1"/>
    <xf numFmtId="0" fontId="3" fillId="0" borderId="0" xfId="0" applyFont="1" applyAlignment="1"/>
    <xf numFmtId="0" fontId="3" fillId="0" borderId="0" xfId="0" applyFont="1" applyFill="1" applyAlignment="1">
      <alignment vertical="center" wrapText="1"/>
    </xf>
    <xf numFmtId="9" fontId="3" fillId="0" borderId="0" xfId="1" applyFont="1" applyFill="1" applyAlignment="1">
      <alignment wrapText="1"/>
    </xf>
    <xf numFmtId="9" fontId="3" fillId="0" borderId="0" xfId="1" applyFont="1" applyFill="1"/>
    <xf numFmtId="165" fontId="3" fillId="0" borderId="0" xfId="2" applyNumberFormat="1" applyFont="1" applyFill="1"/>
    <xf numFmtId="165" fontId="3" fillId="0" borderId="1" xfId="2" applyNumberFormat="1" applyFont="1" applyFill="1" applyBorder="1"/>
    <xf numFmtId="165" fontId="3" fillId="0" borderId="0" xfId="2" applyNumberFormat="1" applyFont="1" applyFill="1" applyBorder="1"/>
    <xf numFmtId="164" fontId="3" fillId="0" borderId="5" xfId="0" applyNumberFormat="1" applyFont="1" applyFill="1" applyBorder="1"/>
    <xf numFmtId="0" fontId="3" fillId="0" borderId="0" xfId="0" applyFont="1" applyFill="1" applyAlignment="1">
      <alignment horizontal="right" vertical="center" wrapText="1"/>
    </xf>
    <xf numFmtId="41" fontId="3" fillId="0" borderId="0" xfId="3" applyNumberFormat="1" applyFont="1" applyFill="1"/>
    <xf numFmtId="41" fontId="3" fillId="0" borderId="0" xfId="2" applyNumberFormat="1" applyFont="1" applyFill="1"/>
    <xf numFmtId="164" fontId="3" fillId="0" borderId="2" xfId="0" applyNumberFormat="1" applyFont="1" applyFill="1" applyBorder="1"/>
    <xf numFmtId="9" fontId="3" fillId="0" borderId="0" xfId="1" applyFont="1" applyFill="1" applyAlignment="1">
      <alignment horizontal="right"/>
    </xf>
    <xf numFmtId="42" fontId="3" fillId="0" borderId="2" xfId="0" applyNumberFormat="1" applyFont="1" applyFill="1" applyBorder="1"/>
    <xf numFmtId="42" fontId="3" fillId="0" borderId="0" xfId="0" applyNumberFormat="1" applyFont="1" applyFill="1"/>
    <xf numFmtId="41" fontId="3" fillId="0" borderId="0" xfId="0" applyNumberFormat="1" applyFont="1" applyFill="1" applyBorder="1"/>
    <xf numFmtId="0" fontId="3" fillId="0" borderId="0" xfId="0" applyFont="1" applyFill="1" applyBorder="1"/>
    <xf numFmtId="41" fontId="3" fillId="0" borderId="4" xfId="0" applyNumberFormat="1" applyFont="1" applyFill="1" applyBorder="1"/>
    <xf numFmtId="41" fontId="3" fillId="0" borderId="1" xfId="0" applyNumberFormat="1" applyFont="1" applyFill="1" applyBorder="1"/>
    <xf numFmtId="41" fontId="3" fillId="0" borderId="3" xfId="0" applyNumberFormat="1" applyFont="1" applyFill="1" applyBorder="1"/>
    <xf numFmtId="164" fontId="3" fillId="0" borderId="0" xfId="3" applyNumberFormat="1" applyFont="1" applyFill="1"/>
    <xf numFmtId="6" fontId="3" fillId="0" borderId="0" xfId="0" applyNumberFormat="1" applyFont="1" applyFill="1"/>
    <xf numFmtId="166" fontId="3" fillId="0" borderId="0" xfId="0" applyNumberFormat="1" applyFont="1" applyFill="1" applyAlignment="1">
      <alignment horizontal="right"/>
    </xf>
    <xf numFmtId="0" fontId="3" fillId="0" borderId="0" xfId="0" applyFont="1" applyFill="1" applyAlignment="1">
      <alignment horizontal="right"/>
    </xf>
    <xf numFmtId="9" fontId="3" fillId="0" borderId="0" xfId="0" applyNumberFormat="1" applyFont="1" applyFill="1" applyAlignment="1">
      <alignment horizontal="right"/>
    </xf>
    <xf numFmtId="0" fontId="4" fillId="0" borderId="0" xfId="0" applyFont="1" applyFill="1"/>
    <xf numFmtId="0" fontId="3" fillId="0" borderId="0" xfId="0" applyFont="1" applyFill="1" applyAlignment="1">
      <alignment wrapText="1"/>
    </xf>
    <xf numFmtId="0" fontId="4" fillId="0" borderId="0" xfId="0" applyFont="1" applyFill="1" applyAlignment="1">
      <alignment vertical="top"/>
    </xf>
    <xf numFmtId="0" fontId="4" fillId="0" borderId="0" xfId="0" applyFont="1" applyFill="1" applyAlignment="1">
      <alignment wrapText="1"/>
    </xf>
    <xf numFmtId="0" fontId="4" fillId="0" borderId="0" xfId="0" applyFont="1" applyFill="1" applyAlignment="1">
      <alignment vertical="top" wrapText="1"/>
    </xf>
    <xf numFmtId="41" fontId="4" fillId="0" borderId="0" xfId="0" applyNumberFormat="1" applyFont="1" applyFill="1"/>
    <xf numFmtId="164" fontId="3" fillId="0" borderId="2" xfId="3" applyNumberFormat="1" applyFont="1" applyFill="1" applyBorder="1"/>
    <xf numFmtId="7" fontId="3" fillId="0" borderId="0" xfId="0" applyNumberFormat="1" applyFont="1" applyFill="1"/>
    <xf numFmtId="8" fontId="3" fillId="0" borderId="0" xfId="0" applyNumberFormat="1" applyFont="1" applyFill="1"/>
    <xf numFmtId="41" fontId="3" fillId="0" borderId="3" xfId="0" applyNumberFormat="1" applyFont="1" applyFill="1" applyBorder="1" applyAlignment="1">
      <alignment horizontal="right"/>
    </xf>
    <xf numFmtId="41" fontId="3" fillId="0" borderId="0" xfId="0" applyNumberFormat="1" applyFont="1" applyFill="1" applyBorder="1" applyAlignment="1">
      <alignment horizontal="right"/>
    </xf>
    <xf numFmtId="164" fontId="3" fillId="0" borderId="2" xfId="3" applyNumberFormat="1" applyFont="1" applyFill="1" applyBorder="1" applyAlignment="1">
      <alignment horizontal="right" vertical="center" wrapText="1"/>
    </xf>
    <xf numFmtId="164" fontId="3" fillId="0" borderId="0" xfId="3" applyNumberFormat="1" applyFont="1" applyFill="1" applyBorder="1" applyAlignment="1">
      <alignment horizontal="right" vertical="center" wrapText="1"/>
    </xf>
    <xf numFmtId="0" fontId="3" fillId="0" borderId="0" xfId="0" quotePrefix="1" applyFont="1"/>
    <xf numFmtId="0" fontId="2" fillId="0" borderId="0" xfId="0" applyFont="1" applyFill="1"/>
    <xf numFmtId="0" fontId="2" fillId="0" borderId="0" xfId="0" applyFont="1" applyFill="1" applyAlignment="1">
      <alignment horizontal="center"/>
    </xf>
    <xf numFmtId="0" fontId="2" fillId="0" borderId="1" xfId="0" applyFont="1" applyFill="1" applyBorder="1" applyAlignment="1">
      <alignment horizontal="center"/>
    </xf>
    <xf numFmtId="0" fontId="2" fillId="0" borderId="0" xfId="0" applyFont="1" applyFill="1" applyBorder="1" applyAlignment="1">
      <alignment horizontal="center"/>
    </xf>
    <xf numFmtId="0" fontId="2" fillId="0" borderId="1" xfId="0" applyFont="1" applyFill="1" applyBorder="1" applyAlignment="1">
      <alignment horizontal="center" wrapText="1"/>
    </xf>
    <xf numFmtId="0" fontId="2" fillId="0" borderId="0" xfId="0" applyFont="1" applyFill="1" applyBorder="1" applyAlignment="1">
      <alignment horizontal="center" wrapText="1"/>
    </xf>
    <xf numFmtId="0" fontId="3" fillId="0" borderId="0" xfId="0" applyFont="1" applyFill="1" applyBorder="1" applyAlignment="1">
      <alignment wrapText="1"/>
    </xf>
    <xf numFmtId="164" fontId="3" fillId="0" borderId="0" xfId="3" applyNumberFormat="1" applyFont="1" applyFill="1" applyAlignment="1">
      <alignment horizontal="left"/>
    </xf>
    <xf numFmtId="2" fontId="3" fillId="0" borderId="0" xfId="0" applyNumberFormat="1" applyFont="1" applyFill="1"/>
    <xf numFmtId="165" fontId="3" fillId="0" borderId="0" xfId="2" applyNumberFormat="1" applyFont="1" applyFill="1" applyAlignment="1">
      <alignment wrapText="1"/>
    </xf>
    <xf numFmtId="0" fontId="3" fillId="0" borderId="0" xfId="0" applyFont="1"/>
    <xf numFmtId="164" fontId="3" fillId="0" borderId="4" xfId="0" applyNumberFormat="1" applyFont="1" applyFill="1" applyBorder="1"/>
    <xf numFmtId="0" fontId="3" fillId="0" borderId="0" xfId="5" applyFont="1"/>
    <xf numFmtId="0" fontId="3" fillId="0" borderId="0" xfId="5" applyFont="1" applyAlignment="1">
      <alignment horizontal="center"/>
    </xf>
    <xf numFmtId="0" fontId="2" fillId="0" borderId="0" xfId="5" applyFont="1"/>
    <xf numFmtId="0" fontId="2" fillId="0" borderId="1" xfId="5" applyFont="1" applyBorder="1" applyAlignment="1">
      <alignment horizontal="center"/>
    </xf>
    <xf numFmtId="0" fontId="3" fillId="0" borderId="4" xfId="5" applyFont="1" applyBorder="1" applyAlignment="1">
      <alignment horizontal="center"/>
    </xf>
    <xf numFmtId="0" fontId="3" fillId="0" borderId="0" xfId="5" applyFont="1" applyBorder="1" applyAlignment="1">
      <alignment horizontal="center"/>
    </xf>
    <xf numFmtId="0" fontId="3" fillId="0" borderId="0" xfId="5" applyFont="1" applyFill="1" applyAlignment="1">
      <alignment horizontal="right"/>
    </xf>
    <xf numFmtId="0" fontId="3" fillId="0" borderId="0" xfId="5" applyFont="1" applyFill="1" applyAlignment="1">
      <alignment horizontal="center"/>
    </xf>
    <xf numFmtId="0" fontId="2" fillId="0" borderId="0" xfId="5" applyFont="1" applyFill="1" applyAlignment="1">
      <alignment horizontal="center"/>
    </xf>
    <xf numFmtId="0" fontId="3" fillId="0" borderId="0" xfId="5" applyFont="1" applyBorder="1" applyAlignment="1">
      <alignment horizontal="right"/>
    </xf>
    <xf numFmtId="0" fontId="3" fillId="0" borderId="0" xfId="5" applyFont="1" applyAlignment="1">
      <alignment horizontal="left"/>
    </xf>
    <xf numFmtId="164" fontId="3" fillId="0" borderId="0" xfId="3" applyNumberFormat="1" applyFont="1" applyAlignment="1">
      <alignment horizontal="center"/>
    </xf>
    <xf numFmtId="164" fontId="3" fillId="0" borderId="0" xfId="3" applyNumberFormat="1" applyFont="1" applyFill="1" applyAlignment="1">
      <alignment horizontal="center"/>
    </xf>
    <xf numFmtId="164" fontId="3" fillId="0" borderId="0" xfId="3" applyNumberFormat="1" applyFont="1" applyBorder="1" applyAlignment="1">
      <alignment horizontal="center"/>
    </xf>
    <xf numFmtId="0" fontId="2" fillId="0" borderId="0" xfId="5" applyFont="1" applyAlignment="1">
      <alignment horizontal="center" vertical="center" wrapText="1"/>
    </xf>
    <xf numFmtId="0" fontId="2" fillId="0" borderId="0" xfId="5" applyFont="1" applyFill="1" applyAlignment="1">
      <alignment horizontal="center" vertical="center" wrapText="1"/>
    </xf>
    <xf numFmtId="164" fontId="2" fillId="0" borderId="0" xfId="5" applyNumberFormat="1" applyFont="1" applyBorder="1" applyAlignment="1">
      <alignment horizontal="center" vertical="center" wrapText="1"/>
    </xf>
    <xf numFmtId="0" fontId="2" fillId="0" borderId="0" xfId="5" applyFont="1" applyBorder="1" applyAlignment="1">
      <alignment horizontal="center" vertical="center" wrapText="1"/>
    </xf>
    <xf numFmtId="0" fontId="2" fillId="0" borderId="0" xfId="10" applyFont="1" applyBorder="1" applyAlignment="1">
      <alignment horizontal="center" vertical="center" wrapText="1"/>
    </xf>
    <xf numFmtId="0" fontId="3" fillId="0" borderId="0" xfId="5" applyFont="1" applyAlignment="1">
      <alignment horizontal="left" indent="1"/>
    </xf>
    <xf numFmtId="165" fontId="3" fillId="0" borderId="0" xfId="2" applyNumberFormat="1" applyFont="1" applyAlignment="1">
      <alignment horizontal="center"/>
    </xf>
    <xf numFmtId="165" fontId="3" fillId="0" borderId="0" xfId="2" applyNumberFormat="1" applyFont="1" applyFill="1" applyAlignment="1">
      <alignment horizontal="center"/>
    </xf>
    <xf numFmtId="165" fontId="3" fillId="0" borderId="0" xfId="2" applyNumberFormat="1" applyFont="1" applyBorder="1" applyAlignment="1">
      <alignment horizontal="center"/>
    </xf>
    <xf numFmtId="165" fontId="2" fillId="0" borderId="0" xfId="2" applyNumberFormat="1" applyFont="1" applyAlignment="1">
      <alignment horizontal="center" vertical="center" wrapText="1"/>
    </xf>
    <xf numFmtId="165" fontId="3" fillId="0" borderId="0" xfId="2" applyNumberFormat="1" applyFont="1" applyBorder="1"/>
    <xf numFmtId="165" fontId="2" fillId="0" borderId="0" xfId="2" applyNumberFormat="1" applyFont="1"/>
    <xf numFmtId="164" fontId="3" fillId="0" borderId="0" xfId="5" applyNumberFormat="1" applyFont="1"/>
    <xf numFmtId="164" fontId="3" fillId="0" borderId="2" xfId="5" applyNumberFormat="1" applyFont="1" applyFill="1" applyBorder="1"/>
    <xf numFmtId="164" fontId="3" fillId="0" borderId="0" xfId="5" applyNumberFormat="1" applyFont="1" applyBorder="1"/>
    <xf numFmtId="164" fontId="3" fillId="0" borderId="0" xfId="5" applyNumberFormat="1" applyFont="1" applyFill="1" applyBorder="1"/>
    <xf numFmtId="0" fontId="3" fillId="0" borderId="0" xfId="0" applyFont="1"/>
    <xf numFmtId="164" fontId="3" fillId="0" borderId="0" xfId="0" applyNumberFormat="1" applyFont="1" applyFill="1" applyAlignment="1">
      <alignment horizontal="center"/>
    </xf>
    <xf numFmtId="41" fontId="3" fillId="0" borderId="0" xfId="3" applyNumberFormat="1" applyFont="1" applyFill="1" applyAlignment="1">
      <alignment horizontal="center"/>
    </xf>
    <xf numFmtId="41" fontId="3" fillId="0" borderId="0" xfId="0" applyNumberFormat="1" applyFont="1" applyFill="1" applyAlignment="1">
      <alignment horizontal="center"/>
    </xf>
    <xf numFmtId="164" fontId="3" fillId="0" borderId="2" xfId="0" applyNumberFormat="1" applyFont="1" applyFill="1" applyBorder="1" applyAlignment="1">
      <alignment horizontal="center"/>
    </xf>
    <xf numFmtId="41" fontId="3" fillId="0" borderId="3" xfId="0" applyNumberFormat="1" applyFont="1" applyFill="1" applyBorder="1" applyAlignment="1">
      <alignment horizontal="right"/>
    </xf>
    <xf numFmtId="0" fontId="3" fillId="0" borderId="0" xfId="0" quotePrefix="1" applyFont="1" applyAlignment="1">
      <alignment horizontal="left" vertical="top"/>
    </xf>
    <xf numFmtId="0" fontId="3" fillId="0" borderId="0" xfId="5" applyFont="1" applyFill="1"/>
    <xf numFmtId="41" fontId="3" fillId="0" borderId="0" xfId="3" applyNumberFormat="1" applyFont="1" applyFill="1" applyAlignment="1"/>
    <xf numFmtId="41" fontId="3" fillId="0" borderId="1" xfId="3" applyNumberFormat="1" applyFont="1" applyFill="1" applyBorder="1" applyAlignment="1">
      <alignment horizontal="center"/>
    </xf>
    <xf numFmtId="41" fontId="3" fillId="0" borderId="0" xfId="3" applyNumberFormat="1" applyFont="1" applyFill="1" applyBorder="1" applyAlignment="1">
      <alignment horizontal="center"/>
    </xf>
    <xf numFmtId="0" fontId="3" fillId="0" borderId="2" xfId="0" applyFont="1" applyBorder="1"/>
    <xf numFmtId="165" fontId="3" fillId="0" borderId="2" xfId="2" applyNumberFormat="1" applyFont="1" applyFill="1" applyBorder="1" applyAlignment="1">
      <alignment horizontal="center"/>
    </xf>
    <xf numFmtId="41" fontId="3" fillId="0" borderId="1" xfId="3" applyNumberFormat="1" applyFont="1" applyFill="1" applyBorder="1" applyAlignment="1"/>
    <xf numFmtId="164" fontId="3" fillId="0" borderId="0" xfId="3" applyNumberFormat="1" applyFont="1" applyFill="1" applyBorder="1"/>
    <xf numFmtId="0" fontId="3" fillId="0" borderId="0" xfId="0" applyFont="1"/>
    <xf numFmtId="0" fontId="2" fillId="0" borderId="0" xfId="5" applyFont="1" applyBorder="1" applyAlignment="1">
      <alignment horizontal="center"/>
    </xf>
    <xf numFmtId="0" fontId="3" fillId="0" borderId="0" xfId="5" applyFont="1" applyFill="1" applyBorder="1" applyAlignment="1">
      <alignment horizontal="left" vertical="top"/>
    </xf>
    <xf numFmtId="0" fontId="4" fillId="0" borderId="0" xfId="0" applyFont="1" applyAlignment="1">
      <alignment horizontal="left" vertical="top" wrapText="1"/>
    </xf>
    <xf numFmtId="0" fontId="2" fillId="0" borderId="0" xfId="5" applyFont="1" applyAlignment="1">
      <alignment horizontal="center"/>
    </xf>
    <xf numFmtId="0" fontId="3" fillId="0" borderId="0" xfId="0" quotePrefix="1" applyFont="1" applyAlignment="1">
      <alignment horizontal="right" vertical="top"/>
    </xf>
    <xf numFmtId="10" fontId="3" fillId="0" borderId="0" xfId="1" quotePrefix="1" applyNumberFormat="1" applyFont="1" applyFill="1" applyBorder="1" applyAlignment="1">
      <alignment horizontal="left"/>
    </xf>
    <xf numFmtId="0" fontId="3" fillId="0" borderId="0" xfId="0" applyFont="1" applyBorder="1" applyAlignment="1">
      <alignment horizontal="center"/>
    </xf>
    <xf numFmtId="165" fontId="11" fillId="0" borderId="0" xfId="2" applyNumberFormat="1" applyFont="1" applyFill="1" applyBorder="1"/>
    <xf numFmtId="0" fontId="3" fillId="0" borderId="0" xfId="5" applyFont="1" applyFill="1" applyBorder="1" applyAlignment="1">
      <alignment vertical="top"/>
    </xf>
    <xf numFmtId="15" fontId="2" fillId="0" borderId="0" xfId="5" quotePrefix="1" applyNumberFormat="1" applyFont="1" applyFill="1" applyAlignment="1">
      <alignment horizontal="center"/>
    </xf>
    <xf numFmtId="0" fontId="3" fillId="0" borderId="0" xfId="0" applyFont="1" applyFill="1" applyAlignment="1">
      <alignment vertical="top" wrapText="1"/>
    </xf>
    <xf numFmtId="0" fontId="3" fillId="2" borderId="0" xfId="0" applyFont="1" applyFill="1" applyAlignment="1">
      <alignment vertical="top" wrapText="1"/>
    </xf>
    <xf numFmtId="9" fontId="3" fillId="0" borderId="0" xfId="1" applyFont="1" applyFill="1" applyAlignment="1">
      <alignment horizontal="center"/>
    </xf>
    <xf numFmtId="0" fontId="3" fillId="0" borderId="0" xfId="0" applyFont="1"/>
    <xf numFmtId="0" fontId="12" fillId="0" borderId="0" xfId="7" applyFont="1"/>
    <xf numFmtId="0" fontId="4" fillId="0" borderId="0" xfId="7" applyFont="1"/>
    <xf numFmtId="0" fontId="2" fillId="0" borderId="0" xfId="0" applyFont="1" applyAlignment="1">
      <alignment horizontal="center"/>
    </xf>
    <xf numFmtId="0" fontId="2" fillId="0" borderId="0" xfId="0" applyFont="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center"/>
    </xf>
    <xf numFmtId="0" fontId="7"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wrapText="1"/>
    </xf>
    <xf numFmtId="0" fontId="3" fillId="0" borderId="0" xfId="0" applyFont="1"/>
    <xf numFmtId="49" fontId="2" fillId="0" borderId="1" xfId="0" applyNumberFormat="1" applyFont="1" applyFill="1" applyBorder="1" applyAlignment="1">
      <alignment horizontal="center"/>
    </xf>
    <xf numFmtId="49" fontId="2" fillId="0" borderId="1" xfId="0" applyNumberFormat="1" applyFont="1" applyBorder="1" applyAlignment="1">
      <alignment horizontal="center"/>
    </xf>
    <xf numFmtId="0" fontId="2" fillId="0" borderId="0" xfId="0" applyFont="1" applyBorder="1" applyAlignment="1">
      <alignment horizontal="center"/>
    </xf>
    <xf numFmtId="0" fontId="3" fillId="2" borderId="0" xfId="0" applyFont="1" applyFill="1" applyAlignment="1">
      <alignment horizontal="left" vertical="top" wrapText="1"/>
    </xf>
    <xf numFmtId="0" fontId="3" fillId="0" borderId="0" xfId="0" applyFont="1" applyAlignment="1">
      <alignment horizontal="center"/>
    </xf>
    <xf numFmtId="0" fontId="3" fillId="0" borderId="0" xfId="0" applyFont="1" applyFill="1" applyAlignment="1">
      <alignment horizontal="left" vertical="top" wrapText="1"/>
    </xf>
    <xf numFmtId="0" fontId="2" fillId="0" borderId="0" xfId="5" applyFont="1" applyAlignment="1">
      <alignment horizontal="center"/>
    </xf>
    <xf numFmtId="168" fontId="2" fillId="0" borderId="1" xfId="5" quotePrefix="1" applyNumberFormat="1" applyFont="1" applyBorder="1" applyAlignment="1">
      <alignment horizontal="center"/>
    </xf>
    <xf numFmtId="168" fontId="2" fillId="0" borderId="1" xfId="5" applyNumberFormat="1" applyFont="1" applyBorder="1" applyAlignment="1">
      <alignment horizontal="center"/>
    </xf>
    <xf numFmtId="164" fontId="3" fillId="0" borderId="0" xfId="0" applyNumberFormat="1" applyFont="1" applyFill="1" applyAlignment="1">
      <alignment horizontal="center"/>
    </xf>
    <xf numFmtId="49" fontId="3" fillId="0" borderId="0" xfId="5" quotePrefix="1" applyNumberFormat="1" applyFont="1" applyFill="1" applyAlignment="1">
      <alignment horizontal="right"/>
    </xf>
    <xf numFmtId="164" fontId="3" fillId="0" borderId="2" xfId="0" applyNumberFormat="1" applyFont="1" applyFill="1" applyBorder="1" applyAlignment="1">
      <alignment horizontal="right"/>
    </xf>
    <xf numFmtId="41" fontId="3" fillId="0" borderId="0" xfId="0" applyNumberFormat="1" applyFont="1" applyFill="1" applyAlignment="1">
      <alignment horizontal="center"/>
    </xf>
    <xf numFmtId="0" fontId="2" fillId="0" borderId="0" xfId="5" applyFont="1" applyBorder="1" applyAlignment="1">
      <alignment horizontal="center"/>
    </xf>
    <xf numFmtId="15" fontId="2" fillId="0" borderId="0" xfId="5" quotePrefix="1" applyNumberFormat="1" applyFont="1" applyBorder="1" applyAlignment="1">
      <alignment horizontal="center"/>
    </xf>
    <xf numFmtId="164" fontId="3" fillId="0" borderId="2" xfId="0" applyNumberFormat="1" applyFont="1" applyFill="1" applyBorder="1" applyAlignment="1">
      <alignment horizontal="center"/>
    </xf>
    <xf numFmtId="164" fontId="3" fillId="0" borderId="3" xfId="0" applyNumberFormat="1" applyFont="1" applyFill="1" applyBorder="1" applyAlignment="1">
      <alignment horizontal="center"/>
    </xf>
    <xf numFmtId="49" fontId="3" fillId="0" borderId="3" xfId="0" applyNumberFormat="1" applyFont="1" applyFill="1" applyBorder="1" applyAlignment="1">
      <alignment horizontal="right"/>
    </xf>
    <xf numFmtId="41" fontId="3" fillId="0" borderId="3" xfId="0" applyNumberFormat="1" applyFont="1" applyFill="1" applyBorder="1" applyAlignment="1">
      <alignment horizontal="right"/>
    </xf>
    <xf numFmtId="0" fontId="3" fillId="0" borderId="0" xfId="5" applyFont="1" applyFill="1" applyBorder="1" applyAlignment="1">
      <alignment horizontal="left" vertical="top"/>
    </xf>
    <xf numFmtId="0" fontId="4" fillId="0" borderId="0" xfId="0" applyFont="1" applyAlignment="1">
      <alignment horizontal="left" vertical="top" wrapText="1"/>
    </xf>
    <xf numFmtId="0" fontId="2" fillId="0" borderId="0" xfId="0" applyFont="1" applyFill="1" applyAlignment="1">
      <alignment horizontal="center"/>
    </xf>
  </cellXfs>
  <cellStyles count="11">
    <cellStyle name="Comma" xfId="2" builtinId="3"/>
    <cellStyle name="Comma 2" xfId="6" xr:uid="{00000000-0005-0000-0000-000001000000}"/>
    <cellStyle name="Currency" xfId="3" builtinId="4"/>
    <cellStyle name="Currency 2" xfId="4" xr:uid="{00000000-0005-0000-0000-000003000000}"/>
    <cellStyle name="Normal" xfId="0" builtinId="0"/>
    <cellStyle name="Normal 2" xfId="8" xr:uid="{00000000-0005-0000-0000-000005000000}"/>
    <cellStyle name="Normal 3" xfId="5" xr:uid="{00000000-0005-0000-0000-000006000000}"/>
    <cellStyle name="Normal 3 2" xfId="10" xr:uid="{56183769-67F5-49C9-AF7E-94969181D569}"/>
    <cellStyle name="Normal_Income Statements" xfId="7" xr:uid="{00000000-0005-0000-0000-000007000000}"/>
    <cellStyle name="Percent" xfId="1" builtinId="5"/>
    <cellStyle name="Percent 10" xfId="9" xr:uid="{00000000-0005-0000-0000-000009000000}"/>
  </cellStyles>
  <dxfs count="0"/>
  <tableStyles count="0" defaultTableStyle="TableStyleMedium2" defaultPivotStyle="PivotStyleLight16"/>
  <colors>
    <mruColors>
      <color rgb="FFFFFF99"/>
      <color rgb="FF00FF00"/>
      <color rgb="FF00FF99"/>
      <color rgb="FF00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6"/>
  <sheetViews>
    <sheetView showGridLines="0" zoomScaleNormal="100" workbookViewId="0">
      <selection activeCell="N15" sqref="N15"/>
    </sheetView>
  </sheetViews>
  <sheetFormatPr defaultColWidth="9.1796875" defaultRowHeight="15.5" x14ac:dyDescent="0.35"/>
  <cols>
    <col min="1" max="1" width="4.1796875" style="137" customWidth="1"/>
    <col min="2" max="2" width="42.54296875" style="1" customWidth="1"/>
    <col min="3" max="3" width="16" style="1" customWidth="1"/>
    <col min="4" max="4" width="3.453125" style="1" customWidth="1"/>
    <col min="5" max="5" width="14.54296875" style="1" customWidth="1"/>
    <col min="6" max="6" width="3.453125" style="1" customWidth="1"/>
    <col min="7" max="7" width="13.54296875" style="1" customWidth="1"/>
    <col min="8" max="8" width="2.1796875" style="1" customWidth="1"/>
    <col min="9" max="9" width="9.453125" style="1" bestFit="1" customWidth="1"/>
    <col min="10" max="10" width="13.81640625" style="1" bestFit="1" customWidth="1"/>
    <col min="11" max="16384" width="9.1796875" style="1"/>
  </cols>
  <sheetData>
    <row r="1" spans="2:17" s="198" customFormat="1" x14ac:dyDescent="0.35">
      <c r="B1" s="36" t="s">
        <v>251</v>
      </c>
    </row>
    <row r="2" spans="2:17" s="198" customFormat="1" x14ac:dyDescent="0.35">
      <c r="B2" s="36" t="s">
        <v>252</v>
      </c>
    </row>
    <row r="3" spans="2:17" s="198" customFormat="1" x14ac:dyDescent="0.35">
      <c r="B3" s="199" t="s">
        <v>253</v>
      </c>
    </row>
    <row r="4" spans="2:17" s="137" customFormat="1" x14ac:dyDescent="0.35"/>
    <row r="5" spans="2:17" ht="15" customHeight="1" x14ac:dyDescent="0.35">
      <c r="B5" s="25"/>
      <c r="C5" s="201" t="s">
        <v>32</v>
      </c>
      <c r="D5" s="201"/>
      <c r="E5" s="201"/>
      <c r="F5" s="25"/>
      <c r="G5" s="202" t="s">
        <v>182</v>
      </c>
    </row>
    <row r="6" spans="2:17" x14ac:dyDescent="0.35">
      <c r="B6" s="25"/>
      <c r="C6" s="204" t="s">
        <v>181</v>
      </c>
      <c r="D6" s="204"/>
      <c r="E6" s="204"/>
      <c r="F6" s="25"/>
      <c r="G6" s="202"/>
      <c r="Q6" s="36"/>
    </row>
    <row r="7" spans="2:17" ht="15" customHeight="1" x14ac:dyDescent="0.35">
      <c r="B7" s="25"/>
      <c r="C7" s="22">
        <v>2019</v>
      </c>
      <c r="D7" s="10"/>
      <c r="E7" s="42">
        <v>2018</v>
      </c>
      <c r="F7" s="25"/>
      <c r="G7" s="203"/>
    </row>
    <row r="8" spans="2:17" x14ac:dyDescent="0.35">
      <c r="B8" s="30" t="s">
        <v>38</v>
      </c>
      <c r="C8" s="25"/>
      <c r="D8" s="25"/>
      <c r="E8" s="25"/>
      <c r="F8" s="25"/>
      <c r="G8" s="25"/>
    </row>
    <row r="9" spans="2:17" x14ac:dyDescent="0.35">
      <c r="B9" s="25" t="s">
        <v>108</v>
      </c>
      <c r="C9" s="89"/>
      <c r="D9" s="89"/>
      <c r="E9" s="89"/>
      <c r="F9" s="25"/>
      <c r="G9" s="25"/>
    </row>
    <row r="10" spans="2:17" x14ac:dyDescent="0.35">
      <c r="B10" s="25" t="s">
        <v>93</v>
      </c>
      <c r="C10" s="58">
        <v>217735</v>
      </c>
      <c r="D10" s="58"/>
      <c r="E10" s="58">
        <v>213732</v>
      </c>
      <c r="F10" s="25"/>
      <c r="G10" s="197">
        <f>(C10-E10)/E10</f>
        <v>1.8729062564332905E-2</v>
      </c>
      <c r="J10" s="23"/>
      <c r="K10" s="18"/>
    </row>
    <row r="11" spans="2:17" x14ac:dyDescent="0.35">
      <c r="B11" s="25" t="s">
        <v>94</v>
      </c>
      <c r="C11" s="92">
        <v>37838</v>
      </c>
      <c r="D11" s="92"/>
      <c r="E11" s="92">
        <v>29063</v>
      </c>
      <c r="F11" s="25"/>
      <c r="G11" s="197">
        <f>(C11-E11)/E11</f>
        <v>0.30193028937136568</v>
      </c>
      <c r="J11" s="23"/>
      <c r="K11" s="18"/>
    </row>
    <row r="12" spans="2:17" x14ac:dyDescent="0.35">
      <c r="B12" s="25" t="s">
        <v>96</v>
      </c>
      <c r="C12" s="93">
        <v>42699</v>
      </c>
      <c r="D12" s="92"/>
      <c r="E12" s="93">
        <v>38061</v>
      </c>
      <c r="F12" s="25"/>
      <c r="G12" s="197">
        <f>(C12-E12)/E12</f>
        <v>0.12185701899582249</v>
      </c>
      <c r="J12" s="23"/>
      <c r="K12" s="18"/>
    </row>
    <row r="13" spans="2:17" x14ac:dyDescent="0.35">
      <c r="B13" s="25" t="s">
        <v>110</v>
      </c>
      <c r="C13" s="92">
        <f>SUM(C10:C12)</f>
        <v>298272</v>
      </c>
      <c r="D13" s="92"/>
      <c r="E13" s="92">
        <f>SUM(E10:E12)</f>
        <v>280856</v>
      </c>
      <c r="F13" s="25"/>
      <c r="G13" s="197">
        <f>(C13-E13)/E13</f>
        <v>6.201042527131341E-2</v>
      </c>
      <c r="J13" s="23"/>
      <c r="K13" s="18"/>
    </row>
    <row r="14" spans="2:17" x14ac:dyDescent="0.35">
      <c r="B14" s="25" t="s">
        <v>109</v>
      </c>
      <c r="C14" s="94">
        <v>128472</v>
      </c>
      <c r="D14" s="92"/>
      <c r="E14" s="94">
        <v>0</v>
      </c>
      <c r="F14" s="25"/>
      <c r="G14" s="197" t="s">
        <v>106</v>
      </c>
      <c r="J14" s="23"/>
      <c r="K14" s="18"/>
    </row>
    <row r="15" spans="2:17" x14ac:dyDescent="0.35">
      <c r="B15" s="25" t="s">
        <v>247</v>
      </c>
      <c r="C15" s="93">
        <v>27360</v>
      </c>
      <c r="D15" s="92"/>
      <c r="E15" s="93">
        <v>19023</v>
      </c>
      <c r="F15" s="25"/>
      <c r="G15" s="197">
        <f>(C15-E15)/E15</f>
        <v>0.43825894969247753</v>
      </c>
      <c r="J15" s="23"/>
      <c r="K15" s="18"/>
    </row>
    <row r="16" spans="2:17" ht="16" thickBot="1" x14ac:dyDescent="0.4">
      <c r="B16" s="25" t="s">
        <v>111</v>
      </c>
      <c r="C16" s="95">
        <f>SUM(C13:C15)</f>
        <v>454104</v>
      </c>
      <c r="D16" s="58"/>
      <c r="E16" s="95">
        <f>SUM(E13:E15)</f>
        <v>299879</v>
      </c>
      <c r="F16" s="25"/>
      <c r="G16" s="197">
        <f>(C16-E16)/E16</f>
        <v>0.51429076394145634</v>
      </c>
      <c r="J16" s="24"/>
      <c r="K16" s="18"/>
    </row>
    <row r="17" spans="2:24" ht="16" thickTop="1" x14ac:dyDescent="0.35">
      <c r="B17" s="30" t="s">
        <v>33</v>
      </c>
      <c r="C17" s="96"/>
      <c r="D17" s="96"/>
      <c r="E17" s="96"/>
      <c r="F17" s="25"/>
      <c r="G17" s="89"/>
      <c r="J17" s="33"/>
    </row>
    <row r="18" spans="2:24" x14ac:dyDescent="0.35">
      <c r="B18" s="89" t="s">
        <v>249</v>
      </c>
      <c r="C18" s="58"/>
      <c r="D18" s="58"/>
      <c r="E18" s="58"/>
      <c r="F18" s="25"/>
      <c r="G18" s="25"/>
      <c r="J18" s="33"/>
    </row>
    <row r="19" spans="2:24" x14ac:dyDescent="0.35">
      <c r="B19" s="25" t="s">
        <v>104</v>
      </c>
      <c r="C19" s="58">
        <v>-11452</v>
      </c>
      <c r="D19" s="58"/>
      <c r="E19" s="58">
        <v>-6616</v>
      </c>
      <c r="F19" s="25"/>
      <c r="G19" s="25"/>
      <c r="J19" s="33"/>
    </row>
    <row r="20" spans="2:24" x14ac:dyDescent="0.35">
      <c r="B20" s="25" t="s">
        <v>105</v>
      </c>
      <c r="C20" s="58">
        <v>-45205</v>
      </c>
      <c r="D20" s="55"/>
      <c r="E20" s="58">
        <v>-4390</v>
      </c>
      <c r="F20" s="25"/>
      <c r="G20" s="25"/>
      <c r="J20" s="33"/>
    </row>
    <row r="21" spans="2:24" x14ac:dyDescent="0.35">
      <c r="B21" s="25" t="s">
        <v>152</v>
      </c>
      <c r="C21" s="58">
        <v>-9616</v>
      </c>
      <c r="D21" s="98"/>
      <c r="E21" s="58">
        <v>-358</v>
      </c>
      <c r="F21" s="25"/>
      <c r="G21" s="25"/>
      <c r="J21" s="33"/>
    </row>
    <row r="22" spans="2:24" x14ac:dyDescent="0.35">
      <c r="B22" s="25" t="s">
        <v>126</v>
      </c>
      <c r="C22" s="58">
        <v>-67525</v>
      </c>
      <c r="D22" s="58"/>
      <c r="E22" s="58">
        <v>-18591</v>
      </c>
      <c r="F22" s="25"/>
      <c r="G22" s="26"/>
    </row>
    <row r="23" spans="2:24" x14ac:dyDescent="0.35">
      <c r="B23" s="25" t="s">
        <v>140</v>
      </c>
      <c r="C23" s="58"/>
      <c r="D23" s="58"/>
      <c r="E23" s="58"/>
      <c r="F23" s="25"/>
      <c r="G23" s="26"/>
    </row>
    <row r="24" spans="2:24" x14ac:dyDescent="0.35">
      <c r="B24" s="25" t="s">
        <v>104</v>
      </c>
      <c r="C24" s="58">
        <f>'Adjusted EBITDA by Segment'!C16</f>
        <v>61047</v>
      </c>
      <c r="D24" s="58"/>
      <c r="E24" s="58">
        <v>46683</v>
      </c>
      <c r="F24" s="25"/>
      <c r="G24" s="26"/>
      <c r="L24" s="18"/>
    </row>
    <row r="25" spans="2:24" x14ac:dyDescent="0.35">
      <c r="B25" s="25" t="s">
        <v>105</v>
      </c>
      <c r="C25" s="55">
        <f>'Adjusted EBITDA by Segment'!E16</f>
        <v>-34524</v>
      </c>
      <c r="D25" s="55"/>
      <c r="E25" s="55">
        <v>-3513</v>
      </c>
      <c r="F25" s="25"/>
      <c r="G25" s="26"/>
      <c r="L25" s="18"/>
    </row>
    <row r="26" spans="2:24" x14ac:dyDescent="0.35">
      <c r="B26" s="25" t="s">
        <v>152</v>
      </c>
      <c r="C26" s="97">
        <f>'Adjusted EBITDA by Segment'!G16</f>
        <v>-2601</v>
      </c>
      <c r="D26" s="98"/>
      <c r="E26" s="97">
        <v>3140</v>
      </c>
      <c r="F26" s="25"/>
      <c r="G26" s="26"/>
    </row>
    <row r="27" spans="2:24" ht="16" thickBot="1" x14ac:dyDescent="0.4">
      <c r="B27" s="25" t="s">
        <v>112</v>
      </c>
      <c r="C27" s="99">
        <f>SUM(C24:C26)</f>
        <v>23922</v>
      </c>
      <c r="D27" s="58"/>
      <c r="E27" s="99">
        <f>SUM(E24:E26)</f>
        <v>46310</v>
      </c>
      <c r="F27" s="25"/>
      <c r="G27" s="26"/>
    </row>
    <row r="28" spans="2:24" ht="16" thickTop="1" x14ac:dyDescent="0.35">
      <c r="B28" s="30" t="s">
        <v>83</v>
      </c>
      <c r="C28" s="37"/>
      <c r="D28" s="32"/>
      <c r="E28" s="32"/>
      <c r="F28" s="25"/>
      <c r="G28" s="89"/>
      <c r="H28" s="60"/>
      <c r="I28" s="60"/>
      <c r="M28" s="205"/>
      <c r="N28" s="205"/>
      <c r="O28" s="205"/>
      <c r="P28" s="205"/>
      <c r="Q28" s="205"/>
      <c r="R28" s="205"/>
      <c r="S28" s="205"/>
      <c r="T28" s="205"/>
      <c r="U28" s="205"/>
      <c r="V28" s="205"/>
      <c r="W28" s="205"/>
      <c r="X28" s="205"/>
    </row>
    <row r="29" spans="2:24" x14ac:dyDescent="0.35">
      <c r="B29" s="25" t="s">
        <v>249</v>
      </c>
      <c r="C29" s="37"/>
      <c r="D29" s="32"/>
      <c r="E29" s="32"/>
      <c r="F29" s="25"/>
      <c r="G29" s="89"/>
      <c r="H29" s="60"/>
      <c r="I29" s="60"/>
      <c r="M29" s="205"/>
      <c r="N29" s="205"/>
      <c r="O29" s="205"/>
      <c r="P29" s="205"/>
      <c r="Q29" s="205"/>
      <c r="R29" s="205"/>
      <c r="S29" s="205"/>
      <c r="T29" s="205"/>
      <c r="U29" s="205"/>
      <c r="V29" s="205"/>
      <c r="W29" s="205"/>
      <c r="X29" s="205"/>
    </row>
    <row r="30" spans="2:24" x14ac:dyDescent="0.35">
      <c r="B30" s="25" t="s">
        <v>104</v>
      </c>
      <c r="C30" s="67" t="s">
        <v>193</v>
      </c>
      <c r="D30" s="68"/>
      <c r="E30" s="69" t="s">
        <v>192</v>
      </c>
      <c r="F30" s="5"/>
      <c r="G30" s="90"/>
      <c r="H30" s="60"/>
      <c r="I30" s="90"/>
      <c r="K30" s="18"/>
    </row>
    <row r="31" spans="2:24" x14ac:dyDescent="0.35">
      <c r="B31" s="25" t="s">
        <v>105</v>
      </c>
      <c r="C31" s="70" t="s">
        <v>195</v>
      </c>
      <c r="D31" s="68"/>
      <c r="E31" s="71" t="s">
        <v>106</v>
      </c>
      <c r="F31" s="5"/>
      <c r="G31" s="90"/>
      <c r="H31" s="60"/>
      <c r="I31" s="71"/>
      <c r="K31" s="18"/>
    </row>
    <row r="32" spans="2:24" x14ac:dyDescent="0.35">
      <c r="B32" s="25" t="s">
        <v>152</v>
      </c>
      <c r="C32" s="70" t="s">
        <v>195</v>
      </c>
      <c r="D32" s="68"/>
      <c r="E32" s="69" t="s">
        <v>192</v>
      </c>
      <c r="F32" s="5"/>
      <c r="G32" s="90"/>
      <c r="H32" s="60"/>
      <c r="I32" s="90"/>
    </row>
    <row r="33" spans="1:13" x14ac:dyDescent="0.35">
      <c r="B33" s="25" t="s">
        <v>126</v>
      </c>
      <c r="C33" s="67" t="s">
        <v>196</v>
      </c>
      <c r="D33" s="72"/>
      <c r="E33" s="67" t="s">
        <v>194</v>
      </c>
      <c r="F33" s="5"/>
      <c r="G33" s="90"/>
      <c r="H33" s="60"/>
      <c r="I33" s="90"/>
    </row>
    <row r="34" spans="1:13" x14ac:dyDescent="0.35">
      <c r="B34" s="25" t="s">
        <v>103</v>
      </c>
      <c r="C34" s="73"/>
      <c r="D34" s="58"/>
      <c r="E34" s="58"/>
      <c r="F34" s="5"/>
      <c r="G34" s="72"/>
      <c r="H34" s="60"/>
      <c r="I34" s="91"/>
    </row>
    <row r="35" spans="1:13" x14ac:dyDescent="0.35">
      <c r="B35" s="25" t="s">
        <v>104</v>
      </c>
      <c r="C35" s="72">
        <f>C24/C13</f>
        <v>0.20466889282265852</v>
      </c>
      <c r="D35" s="72"/>
      <c r="E35" s="72">
        <f>E24/$E$13</f>
        <v>0.16621685134018857</v>
      </c>
      <c r="F35" s="5"/>
      <c r="G35" s="90"/>
      <c r="H35" s="60"/>
      <c r="I35" s="90"/>
    </row>
    <row r="36" spans="1:13" x14ac:dyDescent="0.35">
      <c r="B36" s="25" t="s">
        <v>105</v>
      </c>
      <c r="C36" s="67" t="s">
        <v>197</v>
      </c>
      <c r="D36" s="72"/>
      <c r="E36" s="71" t="s">
        <v>106</v>
      </c>
      <c r="F36" s="5"/>
      <c r="G36" s="90"/>
      <c r="H36" s="60"/>
      <c r="I36" s="71"/>
    </row>
    <row r="37" spans="1:13" x14ac:dyDescent="0.35">
      <c r="B37" s="25" t="s">
        <v>152</v>
      </c>
      <c r="C37" s="67" t="s">
        <v>198</v>
      </c>
      <c r="D37" s="72"/>
      <c r="E37" s="67">
        <f>E26/E15</f>
        <v>0.16506334437260159</v>
      </c>
      <c r="F37" s="5"/>
      <c r="G37" s="90"/>
      <c r="H37" s="60"/>
      <c r="I37" s="90"/>
    </row>
    <row r="38" spans="1:13" x14ac:dyDescent="0.35">
      <c r="B38" s="25" t="s">
        <v>112</v>
      </c>
      <c r="C38" s="72">
        <f>C27/C16</f>
        <v>5.2679562390994132E-2</v>
      </c>
      <c r="D38" s="72"/>
      <c r="E38" s="72">
        <f>E27/$E$16</f>
        <v>0.15442895301104778</v>
      </c>
      <c r="F38" s="5"/>
      <c r="G38" s="90"/>
      <c r="H38" s="60"/>
      <c r="I38" s="90"/>
    </row>
    <row r="39" spans="1:13" s="87" customFormat="1" x14ac:dyDescent="0.35">
      <c r="A39" s="137"/>
      <c r="B39" s="25"/>
      <c r="C39" s="72"/>
      <c r="D39" s="72"/>
      <c r="E39" s="72"/>
      <c r="F39" s="5"/>
      <c r="G39" s="90"/>
      <c r="H39" s="60"/>
      <c r="I39" s="90"/>
    </row>
    <row r="40" spans="1:13" s="40" customFormat="1" ht="37.5" customHeight="1" x14ac:dyDescent="0.35">
      <c r="B40" s="206" t="s">
        <v>136</v>
      </c>
      <c r="C40" s="206"/>
      <c r="D40" s="206"/>
      <c r="E40" s="206"/>
      <c r="F40" s="206"/>
      <c r="G40" s="206"/>
      <c r="H40" s="206"/>
      <c r="I40" s="206"/>
      <c r="J40" s="74"/>
      <c r="K40" s="74"/>
      <c r="L40" s="74"/>
      <c r="M40" s="74"/>
    </row>
    <row r="41" spans="1:13" s="40" customFormat="1" ht="78.75" customHeight="1" x14ac:dyDescent="0.35">
      <c r="B41" s="206" t="s">
        <v>248</v>
      </c>
      <c r="C41" s="206"/>
      <c r="D41" s="206"/>
      <c r="E41" s="206"/>
      <c r="F41" s="206"/>
      <c r="G41" s="206"/>
      <c r="H41" s="206"/>
      <c r="I41" s="206"/>
      <c r="J41" s="74"/>
      <c r="K41" s="74"/>
      <c r="L41" s="74"/>
      <c r="M41" s="74"/>
    </row>
    <row r="44" spans="1:13" x14ac:dyDescent="0.35">
      <c r="C44" s="201"/>
      <c r="D44" s="201"/>
      <c r="E44" s="201"/>
    </row>
    <row r="45" spans="1:13" x14ac:dyDescent="0.35">
      <c r="C45" s="201"/>
      <c r="D45" s="201"/>
      <c r="E45" s="201"/>
    </row>
    <row r="46" spans="1:13" x14ac:dyDescent="0.35">
      <c r="C46" s="10"/>
      <c r="D46" s="10"/>
      <c r="E46" s="10"/>
    </row>
  </sheetData>
  <mergeCells count="9">
    <mergeCell ref="C45:E45"/>
    <mergeCell ref="C5:E5"/>
    <mergeCell ref="G5:G7"/>
    <mergeCell ref="C6:E6"/>
    <mergeCell ref="M28:X28"/>
    <mergeCell ref="M29:X29"/>
    <mergeCell ref="C44:E44"/>
    <mergeCell ref="B40:I40"/>
    <mergeCell ref="B41:I41"/>
  </mergeCells>
  <pageMargins left="0.7" right="0.7" top="0.75" bottom="0.75" header="0.3" footer="0.3"/>
  <pageSetup orientation="portrait" r:id="rId1"/>
  <ignoredErrors>
    <ignoredError sqref="F34 F35 F30 F33 F38 E32:F32 F37 D33 D35 D32 D30 D37 D38 C34:E34 C31:E31 C36:D36 C38 E38 C37 E37 C33 C30 E30 C32 C35 E35 E3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5"/>
  <sheetViews>
    <sheetView showGridLines="0" zoomScaleNormal="100" workbookViewId="0">
      <selection activeCell="A14" sqref="A14"/>
    </sheetView>
  </sheetViews>
  <sheetFormatPr defaultRowHeight="14.5" x14ac:dyDescent="0.35"/>
  <cols>
    <col min="1" max="1" width="33.453125" customWidth="1"/>
    <col min="2" max="2" width="15.54296875" customWidth="1"/>
    <col min="3" max="3" width="4" customWidth="1"/>
    <col min="4" max="4" width="13.54296875" customWidth="1"/>
    <col min="5" max="5" width="3.453125" customWidth="1"/>
    <col min="6" max="6" width="14.81640625" customWidth="1"/>
  </cols>
  <sheetData>
    <row r="1" spans="1:9" ht="15.5" x14ac:dyDescent="0.35">
      <c r="A1" s="36" t="s">
        <v>251</v>
      </c>
    </row>
    <row r="2" spans="1:9" ht="15.5" x14ac:dyDescent="0.35">
      <c r="A2" s="36" t="s">
        <v>254</v>
      </c>
    </row>
    <row r="3" spans="1:9" x14ac:dyDescent="0.35">
      <c r="A3" s="199" t="s">
        <v>255</v>
      </c>
    </row>
    <row r="5" spans="1:9" ht="34.5" customHeight="1" x14ac:dyDescent="0.35">
      <c r="A5" s="2"/>
      <c r="B5" s="203" t="s">
        <v>183</v>
      </c>
      <c r="C5" s="203"/>
      <c r="D5" s="203"/>
      <c r="E5" s="2"/>
      <c r="F5" s="10" t="s">
        <v>184</v>
      </c>
    </row>
    <row r="6" spans="1:9" ht="15.5" x14ac:dyDescent="0.35">
      <c r="A6" s="2"/>
      <c r="B6" s="34">
        <v>2019</v>
      </c>
      <c r="C6" s="35"/>
      <c r="D6" s="41">
        <v>2018</v>
      </c>
      <c r="E6" s="2"/>
      <c r="F6" s="34" t="s">
        <v>37</v>
      </c>
    </row>
    <row r="7" spans="1:9" ht="15.5" x14ac:dyDescent="0.35">
      <c r="A7" s="2"/>
      <c r="B7" s="201" t="s">
        <v>74</v>
      </c>
      <c r="C7" s="201"/>
      <c r="D7" s="201"/>
      <c r="E7" s="2"/>
      <c r="F7" s="2"/>
    </row>
    <row r="8" spans="1:9" ht="15.5" x14ac:dyDescent="0.35">
      <c r="A8" s="1" t="s">
        <v>76</v>
      </c>
      <c r="B8" s="110">
        <v>181.1</v>
      </c>
      <c r="C8" s="111"/>
      <c r="D8" s="110">
        <v>175.5</v>
      </c>
      <c r="E8" s="111"/>
      <c r="F8" s="100">
        <f>+(B8-D8)/D8</f>
        <v>3.1908831908831876E-2</v>
      </c>
      <c r="I8" s="36"/>
    </row>
    <row r="9" spans="1:9" ht="15.5" x14ac:dyDescent="0.35">
      <c r="A9" s="1" t="s">
        <v>77</v>
      </c>
      <c r="B9" s="110">
        <v>2019.8</v>
      </c>
      <c r="C9" s="111"/>
      <c r="D9" s="110">
        <v>1764.8</v>
      </c>
      <c r="E9" s="111"/>
      <c r="F9" s="112">
        <f>+(B9-D9)/D9</f>
        <v>0.14449229374433364</v>
      </c>
    </row>
    <row r="14" spans="1:9" x14ac:dyDescent="0.35">
      <c r="B14" s="16"/>
      <c r="C14" s="16"/>
      <c r="D14" s="16"/>
      <c r="E14" s="16"/>
      <c r="F14" s="16"/>
      <c r="G14" s="16"/>
    </row>
    <row r="15" spans="1:9" x14ac:dyDescent="0.35">
      <c r="B15" s="16"/>
      <c r="C15" s="16"/>
      <c r="D15" s="16"/>
      <c r="E15" s="16"/>
      <c r="F15" s="16"/>
      <c r="G15" s="16"/>
    </row>
  </sheetData>
  <mergeCells count="2">
    <mergeCell ref="B5:D5"/>
    <mergeCell ref="B7:D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5"/>
  <sheetViews>
    <sheetView showGridLines="0" zoomScaleNormal="100" workbookViewId="0">
      <selection activeCell="C20" sqref="C20:K20"/>
    </sheetView>
  </sheetViews>
  <sheetFormatPr defaultColWidth="9.1796875" defaultRowHeight="15.5" x14ac:dyDescent="0.35"/>
  <cols>
    <col min="1" max="1" width="52.453125" style="1" customWidth="1"/>
    <col min="2" max="2" width="3.453125" style="1" customWidth="1"/>
    <col min="3" max="3" width="20.453125" style="1" customWidth="1"/>
    <col min="4" max="4" width="3.453125" style="1" customWidth="1"/>
    <col min="5" max="5" width="19.81640625" style="1" customWidth="1"/>
    <col min="6" max="6" width="2.453125" style="1" customWidth="1"/>
    <col min="7" max="7" width="19.26953125" style="1" customWidth="1"/>
    <col min="8" max="8" width="3.453125" style="1" customWidth="1"/>
    <col min="9" max="9" width="22.26953125" style="1" bestFit="1" customWidth="1"/>
    <col min="10" max="10" width="3.453125" style="1" customWidth="1"/>
    <col min="11" max="11" width="21.26953125" style="1" customWidth="1"/>
    <col min="12" max="12" width="6.1796875" style="1" customWidth="1"/>
    <col min="13" max="13" width="19.54296875" style="1" customWidth="1"/>
    <col min="14" max="14" width="2.54296875" style="1" customWidth="1"/>
    <col min="15" max="15" width="23" style="1" customWidth="1"/>
    <col min="16" max="16" width="3.453125" style="1" customWidth="1"/>
    <col min="17" max="17" width="18.453125" style="1" customWidth="1"/>
    <col min="18" max="18" width="2.26953125" style="1" customWidth="1"/>
    <col min="19" max="19" width="21.54296875" style="1" customWidth="1"/>
    <col min="20" max="20" width="2.26953125" style="1" customWidth="1"/>
    <col min="21" max="21" width="19.453125" style="1" customWidth="1"/>
    <col min="22" max="16384" width="9.1796875" style="1"/>
  </cols>
  <sheetData>
    <row r="1" spans="1:22" s="198" customFormat="1" x14ac:dyDescent="0.35">
      <c r="A1" s="36" t="s">
        <v>251</v>
      </c>
    </row>
    <row r="2" spans="1:22" s="198" customFormat="1" x14ac:dyDescent="0.35">
      <c r="A2" s="36" t="s">
        <v>256</v>
      </c>
    </row>
    <row r="3" spans="1:22" s="198" customFormat="1" x14ac:dyDescent="0.35">
      <c r="A3" s="200" t="s">
        <v>253</v>
      </c>
    </row>
    <row r="5" spans="1:22" x14ac:dyDescent="0.35">
      <c r="A5" s="36"/>
      <c r="C5" s="201" t="s">
        <v>32</v>
      </c>
      <c r="D5" s="201"/>
      <c r="E5" s="201"/>
      <c r="F5" s="201"/>
      <c r="G5" s="201"/>
      <c r="H5" s="201"/>
      <c r="I5" s="201"/>
      <c r="J5" s="201"/>
      <c r="K5" s="201"/>
    </row>
    <row r="6" spans="1:22" x14ac:dyDescent="0.35">
      <c r="A6" s="2"/>
      <c r="C6" s="209" t="s">
        <v>185</v>
      </c>
      <c r="D6" s="209"/>
      <c r="E6" s="209"/>
      <c r="F6" s="209"/>
      <c r="G6" s="209"/>
      <c r="H6" s="209"/>
      <c r="I6" s="209"/>
      <c r="J6" s="209"/>
      <c r="K6" s="209"/>
    </row>
    <row r="7" spans="1:22" x14ac:dyDescent="0.35">
      <c r="A7" s="10"/>
      <c r="B7" s="10"/>
      <c r="C7" s="17" t="s">
        <v>113</v>
      </c>
      <c r="D7" s="15"/>
      <c r="E7" s="17" t="s">
        <v>114</v>
      </c>
      <c r="F7" s="15"/>
      <c r="G7" s="17" t="s">
        <v>154</v>
      </c>
      <c r="H7" s="15"/>
      <c r="I7" s="56" t="s">
        <v>199</v>
      </c>
      <c r="J7" s="15"/>
      <c r="K7" s="17" t="s">
        <v>115</v>
      </c>
      <c r="L7" s="15"/>
    </row>
    <row r="8" spans="1:22" ht="31" x14ac:dyDescent="0.35">
      <c r="A8" s="13" t="s">
        <v>138</v>
      </c>
      <c r="C8" s="23"/>
      <c r="D8" s="24"/>
      <c r="E8" s="23"/>
      <c r="F8" s="24"/>
      <c r="G8" s="23"/>
      <c r="H8" s="23"/>
      <c r="I8" s="23"/>
      <c r="J8" s="23"/>
      <c r="K8" s="23"/>
      <c r="L8" s="27"/>
    </row>
    <row r="9" spans="1:22" x14ac:dyDescent="0.35">
      <c r="A9" s="20" t="s">
        <v>137</v>
      </c>
      <c r="C9" s="73" t="s">
        <v>106</v>
      </c>
      <c r="D9" s="62"/>
      <c r="E9" s="73" t="s">
        <v>106</v>
      </c>
      <c r="F9" s="62"/>
      <c r="G9" s="73" t="s">
        <v>106</v>
      </c>
      <c r="H9" s="73"/>
      <c r="I9" s="73" t="s">
        <v>106</v>
      </c>
      <c r="J9" s="73"/>
      <c r="K9" s="58">
        <v>-67525</v>
      </c>
      <c r="L9" s="27"/>
    </row>
    <row r="10" spans="1:22" x14ac:dyDescent="0.35">
      <c r="A10" s="20" t="s">
        <v>169</v>
      </c>
      <c r="C10" s="65" t="s">
        <v>106</v>
      </c>
      <c r="D10" s="63"/>
      <c r="E10" s="65" t="s">
        <v>106</v>
      </c>
      <c r="F10" s="64"/>
      <c r="G10" s="65" t="s">
        <v>106</v>
      </c>
      <c r="H10" s="65"/>
      <c r="I10" s="65" t="s">
        <v>106</v>
      </c>
      <c r="J10" s="65"/>
      <c r="K10" s="63">
        <v>-2500</v>
      </c>
      <c r="L10" s="27"/>
    </row>
    <row r="11" spans="1:22" x14ac:dyDescent="0.35">
      <c r="A11" s="11" t="s">
        <v>135</v>
      </c>
      <c r="C11" s="138">
        <v>-11452</v>
      </c>
      <c r="D11" s="62"/>
      <c r="E11" s="138">
        <v>-45205</v>
      </c>
      <c r="F11" s="62"/>
      <c r="G11" s="138">
        <v>-9616</v>
      </c>
      <c r="H11" s="58"/>
      <c r="I11" s="138">
        <v>-3752</v>
      </c>
      <c r="J11" s="58"/>
      <c r="K11" s="138">
        <f>SUM(C11:I11)</f>
        <v>-70025</v>
      </c>
      <c r="L11" s="24"/>
    </row>
    <row r="12" spans="1:22" x14ac:dyDescent="0.35">
      <c r="A12" s="1" t="s">
        <v>1</v>
      </c>
      <c r="C12" s="55">
        <v>0</v>
      </c>
      <c r="D12" s="55"/>
      <c r="E12" s="55">
        <v>0</v>
      </c>
      <c r="F12" s="55"/>
      <c r="G12" s="55">
        <v>-313</v>
      </c>
      <c r="H12" s="55"/>
      <c r="I12" s="55">
        <v>-8855</v>
      </c>
      <c r="J12" s="55"/>
      <c r="K12" s="55">
        <f>SUM(C12:I12)</f>
        <v>-9168</v>
      </c>
      <c r="L12" s="4"/>
    </row>
    <row r="13" spans="1:22" x14ac:dyDescent="0.35">
      <c r="A13" s="1" t="s">
        <v>34</v>
      </c>
      <c r="C13" s="55">
        <v>17594</v>
      </c>
      <c r="D13" s="55"/>
      <c r="E13" s="55">
        <v>1321</v>
      </c>
      <c r="F13" s="55"/>
      <c r="G13" s="55">
        <v>1610</v>
      </c>
      <c r="H13" s="55"/>
      <c r="I13" s="55">
        <v>0</v>
      </c>
      <c r="J13" s="55"/>
      <c r="K13" s="55">
        <f t="shared" ref="K13:K15" si="0">SUM(C13:I13)</f>
        <v>20525</v>
      </c>
      <c r="L13" s="4"/>
      <c r="O13" s="137"/>
    </row>
    <row r="14" spans="1:22" x14ac:dyDescent="0.35">
      <c r="A14" s="1" t="s">
        <v>35</v>
      </c>
      <c r="C14" s="55">
        <v>54905</v>
      </c>
      <c r="D14" s="55"/>
      <c r="E14" s="55">
        <v>5602</v>
      </c>
      <c r="F14" s="55"/>
      <c r="G14" s="55">
        <v>5617</v>
      </c>
      <c r="H14" s="55"/>
      <c r="I14" s="55">
        <v>0</v>
      </c>
      <c r="J14" s="55"/>
      <c r="K14" s="55">
        <f t="shared" si="0"/>
        <v>66124</v>
      </c>
      <c r="L14" s="4"/>
      <c r="O14" s="137"/>
      <c r="V14" s="21"/>
    </row>
    <row r="15" spans="1:22" x14ac:dyDescent="0.35">
      <c r="A15" s="60" t="s">
        <v>69</v>
      </c>
      <c r="C15" s="55">
        <v>0</v>
      </c>
      <c r="D15" s="55"/>
      <c r="E15" s="55">
        <v>3758</v>
      </c>
      <c r="F15" s="55"/>
      <c r="G15" s="55">
        <v>101</v>
      </c>
      <c r="H15" s="55"/>
      <c r="I15" s="55">
        <v>12607</v>
      </c>
      <c r="J15" s="55"/>
      <c r="K15" s="55">
        <f t="shared" si="0"/>
        <v>16466</v>
      </c>
      <c r="L15" s="4"/>
    </row>
    <row r="16" spans="1:22" ht="16" thickBot="1" x14ac:dyDescent="0.4">
      <c r="A16" s="1" t="s">
        <v>36</v>
      </c>
      <c r="C16" s="101">
        <f>SUM(C11:C15)</f>
        <v>61047</v>
      </c>
      <c r="D16" s="55"/>
      <c r="E16" s="101">
        <f>SUM(E11:E15)</f>
        <v>-34524</v>
      </c>
      <c r="F16" s="55"/>
      <c r="G16" s="101">
        <f>SUM(G11:G15)</f>
        <v>-2601</v>
      </c>
      <c r="H16" s="102"/>
      <c r="I16" s="101">
        <f>SUM(I11:I15)</f>
        <v>0</v>
      </c>
      <c r="J16" s="102"/>
      <c r="K16" s="101">
        <f>SUM(K11:K15)</f>
        <v>23922</v>
      </c>
      <c r="L16" s="4"/>
    </row>
    <row r="17" spans="1:20" ht="11.25" customHeight="1" thickTop="1" x14ac:dyDescent="0.35">
      <c r="C17" s="3"/>
      <c r="D17" s="4"/>
      <c r="E17" s="3"/>
      <c r="F17" s="3"/>
      <c r="G17" s="4"/>
      <c r="H17" s="4"/>
      <c r="I17" s="4"/>
      <c r="J17" s="4"/>
      <c r="K17" s="3"/>
      <c r="L17" s="4"/>
      <c r="M17" s="3"/>
      <c r="N17" s="4"/>
      <c r="O17" s="3"/>
      <c r="P17" s="4"/>
      <c r="Q17" s="3"/>
      <c r="R17" s="3"/>
      <c r="S17" s="3"/>
      <c r="T17" s="3"/>
    </row>
    <row r="18" spans="1:20" x14ac:dyDescent="0.35">
      <c r="A18" s="208"/>
      <c r="B18" s="208"/>
      <c r="C18" s="208"/>
      <c r="D18" s="208"/>
      <c r="E18" s="208"/>
      <c r="F18" s="208"/>
      <c r="G18" s="208"/>
      <c r="H18" s="208"/>
    </row>
    <row r="19" spans="1:20" ht="18" customHeight="1" x14ac:dyDescent="0.35">
      <c r="C19" s="201" t="s">
        <v>32</v>
      </c>
      <c r="D19" s="201"/>
      <c r="E19" s="201"/>
      <c r="F19" s="201"/>
      <c r="G19" s="201"/>
      <c r="H19" s="201"/>
      <c r="I19" s="201"/>
      <c r="J19" s="201"/>
      <c r="K19" s="201"/>
      <c r="L19" s="84"/>
      <c r="M19" s="84"/>
      <c r="N19" s="84"/>
      <c r="O19" s="84"/>
      <c r="P19" s="84"/>
      <c r="Q19" s="84"/>
      <c r="R19" s="84"/>
      <c r="S19" s="84"/>
      <c r="T19" s="84"/>
    </row>
    <row r="20" spans="1:20" x14ac:dyDescent="0.35">
      <c r="C20" s="210" t="s">
        <v>153</v>
      </c>
      <c r="D20" s="210"/>
      <c r="E20" s="210"/>
      <c r="F20" s="210"/>
      <c r="G20" s="210"/>
      <c r="H20" s="210"/>
      <c r="I20" s="210"/>
      <c r="J20" s="210"/>
      <c r="K20" s="210"/>
      <c r="L20" s="66"/>
      <c r="M20" s="66"/>
      <c r="N20" s="66"/>
      <c r="O20" s="66"/>
      <c r="P20" s="66"/>
      <c r="Q20" s="66"/>
      <c r="R20" s="66"/>
      <c r="S20" s="66"/>
      <c r="T20" s="66"/>
    </row>
    <row r="21" spans="1:20" x14ac:dyDescent="0.35">
      <c r="C21" s="17" t="s">
        <v>113</v>
      </c>
      <c r="D21" s="15"/>
      <c r="E21" s="17" t="s">
        <v>114</v>
      </c>
      <c r="F21" s="15"/>
      <c r="G21" s="17" t="s">
        <v>154</v>
      </c>
      <c r="H21" s="15"/>
      <c r="I21" s="56" t="s">
        <v>199</v>
      </c>
      <c r="J21" s="15"/>
      <c r="K21" s="17" t="s">
        <v>115</v>
      </c>
      <c r="L21" s="75"/>
      <c r="M21" s="75"/>
      <c r="N21" s="75"/>
      <c r="O21" s="75"/>
      <c r="P21" s="75"/>
      <c r="Q21" s="75"/>
      <c r="R21" s="75"/>
      <c r="S21" s="75"/>
      <c r="T21" s="75"/>
    </row>
    <row r="22" spans="1:20" ht="31" x14ac:dyDescent="0.35">
      <c r="A22" s="13" t="s">
        <v>138</v>
      </c>
      <c r="C22" s="23"/>
      <c r="D22" s="24"/>
      <c r="E22" s="23"/>
      <c r="F22" s="24"/>
      <c r="G22" s="23"/>
      <c r="H22" s="23"/>
      <c r="I22" s="23"/>
      <c r="J22" s="23"/>
      <c r="K22" s="23"/>
      <c r="L22" s="44"/>
      <c r="M22" s="51"/>
      <c r="N22" s="44"/>
      <c r="O22" s="51"/>
      <c r="P22" s="44"/>
      <c r="Q22" s="44"/>
      <c r="R22" s="44"/>
      <c r="S22" s="44"/>
      <c r="T22" s="44"/>
    </row>
    <row r="23" spans="1:20" x14ac:dyDescent="0.35">
      <c r="A23" s="20" t="s">
        <v>137</v>
      </c>
      <c r="C23" s="73" t="s">
        <v>106</v>
      </c>
      <c r="D23" s="62"/>
      <c r="E23" s="73" t="s">
        <v>106</v>
      </c>
      <c r="F23" s="62"/>
      <c r="G23" s="73" t="s">
        <v>106</v>
      </c>
      <c r="H23" s="73"/>
      <c r="I23" s="73" t="s">
        <v>106</v>
      </c>
      <c r="J23" s="73"/>
      <c r="K23" s="58">
        <v>-18591</v>
      </c>
      <c r="L23" s="76"/>
      <c r="M23" s="51"/>
      <c r="N23" s="76"/>
      <c r="O23" s="51"/>
      <c r="P23" s="76"/>
      <c r="Q23" s="76"/>
      <c r="R23" s="76"/>
      <c r="S23" s="76"/>
      <c r="T23" s="44"/>
    </row>
    <row r="24" spans="1:20" x14ac:dyDescent="0.35">
      <c r="A24" s="20" t="s">
        <v>221</v>
      </c>
      <c r="C24" s="65" t="s">
        <v>106</v>
      </c>
      <c r="D24" s="63"/>
      <c r="E24" s="65" t="s">
        <v>106</v>
      </c>
      <c r="F24" s="64"/>
      <c r="G24" s="65" t="s">
        <v>106</v>
      </c>
      <c r="H24" s="65"/>
      <c r="I24" s="65" t="s">
        <v>106</v>
      </c>
      <c r="J24" s="65"/>
      <c r="K24" s="63">
        <v>2600</v>
      </c>
      <c r="L24" s="53"/>
      <c r="M24" s="77"/>
      <c r="N24" s="53"/>
      <c r="O24" s="78"/>
      <c r="P24" s="53"/>
      <c r="Q24" s="53"/>
      <c r="R24" s="53"/>
      <c r="S24" s="53"/>
      <c r="T24" s="77"/>
    </row>
    <row r="25" spans="1:20" x14ac:dyDescent="0.35">
      <c r="A25" s="11" t="s">
        <v>135</v>
      </c>
      <c r="C25" s="138">
        <v>-6616</v>
      </c>
      <c r="D25" s="62"/>
      <c r="E25" s="138">
        <v>-4390</v>
      </c>
      <c r="F25" s="62"/>
      <c r="G25" s="138">
        <f>-666+308</f>
        <v>-358</v>
      </c>
      <c r="H25" s="58"/>
      <c r="I25" s="138">
        <v>-4627</v>
      </c>
      <c r="J25" s="58"/>
      <c r="K25" s="138">
        <f>SUM(C25:I25)</f>
        <v>-15991</v>
      </c>
      <c r="L25" s="79"/>
      <c r="M25" s="80"/>
      <c r="N25" s="79"/>
      <c r="O25" s="80"/>
      <c r="P25" s="79"/>
      <c r="Q25" s="79"/>
      <c r="R25" s="81"/>
      <c r="S25" s="79"/>
      <c r="T25" s="79"/>
    </row>
    <row r="26" spans="1:20" x14ac:dyDescent="0.35">
      <c r="A26" s="57" t="s">
        <v>1</v>
      </c>
      <c r="C26" s="55">
        <v>0</v>
      </c>
      <c r="D26" s="55"/>
      <c r="E26" s="55">
        <v>0</v>
      </c>
      <c r="F26" s="55"/>
      <c r="G26" s="55">
        <v>0</v>
      </c>
      <c r="H26" s="55"/>
      <c r="I26" s="55">
        <v>-2446</v>
      </c>
      <c r="J26" s="55"/>
      <c r="K26" s="55">
        <f>SUM(C26:I26)</f>
        <v>-2446</v>
      </c>
      <c r="L26" s="82"/>
      <c r="M26" s="82"/>
      <c r="N26" s="82"/>
      <c r="O26" s="82"/>
      <c r="P26" s="82"/>
      <c r="Q26" s="82"/>
      <c r="R26" s="82"/>
      <c r="S26" s="82"/>
      <c r="T26" s="82"/>
    </row>
    <row r="27" spans="1:20" x14ac:dyDescent="0.35">
      <c r="A27" s="57" t="s">
        <v>34</v>
      </c>
      <c r="C27" s="55">
        <v>25465</v>
      </c>
      <c r="D27" s="55"/>
      <c r="E27" s="55">
        <v>59</v>
      </c>
      <c r="F27" s="55"/>
      <c r="G27" s="55">
        <v>1382</v>
      </c>
      <c r="H27" s="55"/>
      <c r="I27" s="55">
        <v>0</v>
      </c>
      <c r="J27" s="55"/>
      <c r="K27" s="55">
        <f t="shared" ref="K27:K30" si="1">SUM(C27:I27)</f>
        <v>26906</v>
      </c>
      <c r="L27" s="82"/>
      <c r="M27" s="82"/>
      <c r="N27" s="82"/>
      <c r="O27" s="82"/>
      <c r="P27" s="82"/>
      <c r="Q27" s="82"/>
      <c r="R27" s="82"/>
      <c r="S27" s="82"/>
      <c r="T27" s="82"/>
    </row>
    <row r="28" spans="1:20" x14ac:dyDescent="0.35">
      <c r="A28" s="57" t="s">
        <v>35</v>
      </c>
      <c r="C28" s="55">
        <v>27807</v>
      </c>
      <c r="D28" s="55"/>
      <c r="E28" s="55">
        <v>818</v>
      </c>
      <c r="F28" s="55"/>
      <c r="G28" s="55">
        <v>2116</v>
      </c>
      <c r="H28" s="55"/>
      <c r="I28" s="55">
        <v>0</v>
      </c>
      <c r="J28" s="55"/>
      <c r="K28" s="55">
        <f t="shared" si="1"/>
        <v>30741</v>
      </c>
      <c r="L28" s="82"/>
      <c r="M28" s="82"/>
      <c r="N28" s="82"/>
      <c r="O28" s="82"/>
      <c r="P28" s="82"/>
      <c r="Q28" s="82"/>
      <c r="R28" s="82"/>
      <c r="S28" s="82"/>
      <c r="T28" s="82"/>
    </row>
    <row r="29" spans="1:20" x14ac:dyDescent="0.35">
      <c r="A29" s="57" t="s">
        <v>65</v>
      </c>
      <c r="C29" s="55">
        <v>27</v>
      </c>
      <c r="D29" s="55"/>
      <c r="E29" s="55">
        <v>0</v>
      </c>
      <c r="F29" s="55"/>
      <c r="G29" s="55">
        <v>0</v>
      </c>
      <c r="H29" s="55"/>
      <c r="I29" s="55">
        <v>0</v>
      </c>
      <c r="J29" s="55"/>
      <c r="K29" s="55">
        <f t="shared" si="1"/>
        <v>27</v>
      </c>
      <c r="L29" s="82"/>
      <c r="M29" s="82"/>
      <c r="N29" s="82"/>
      <c r="O29" s="82"/>
      <c r="P29" s="82"/>
      <c r="Q29" s="82"/>
      <c r="R29" s="82"/>
      <c r="S29" s="82"/>
      <c r="T29" s="82"/>
    </row>
    <row r="30" spans="1:20" x14ac:dyDescent="0.35">
      <c r="A30" s="57" t="s">
        <v>69</v>
      </c>
      <c r="C30" s="55">
        <v>0</v>
      </c>
      <c r="D30" s="55"/>
      <c r="E30" s="55">
        <v>0</v>
      </c>
      <c r="F30" s="55"/>
      <c r="G30" s="55">
        <v>0</v>
      </c>
      <c r="H30" s="55"/>
      <c r="I30" s="55">
        <v>7073</v>
      </c>
      <c r="J30" s="55"/>
      <c r="K30" s="55">
        <f t="shared" si="1"/>
        <v>7073</v>
      </c>
      <c r="L30" s="82"/>
      <c r="M30" s="82"/>
      <c r="N30" s="82"/>
      <c r="O30" s="82"/>
      <c r="P30" s="82"/>
      <c r="Q30" s="82"/>
      <c r="R30" s="82"/>
      <c r="S30" s="82"/>
      <c r="T30" s="82"/>
    </row>
    <row r="31" spans="1:20" ht="16" thickBot="1" x14ac:dyDescent="0.4">
      <c r="A31" s="57" t="s">
        <v>36</v>
      </c>
      <c r="C31" s="101">
        <f>SUM(C22:C30)</f>
        <v>46683</v>
      </c>
      <c r="D31" s="55"/>
      <c r="E31" s="101">
        <f>SUM(E22:E30)</f>
        <v>-3513</v>
      </c>
      <c r="F31" s="55"/>
      <c r="G31" s="101">
        <f>SUM(G22:G30)</f>
        <v>3140</v>
      </c>
      <c r="H31" s="102"/>
      <c r="I31" s="101">
        <f>SUM(I22:I30)</f>
        <v>0</v>
      </c>
      <c r="J31" s="102"/>
      <c r="K31" s="101">
        <f>SUM(K25:K30)</f>
        <v>46310</v>
      </c>
      <c r="L31" s="48"/>
      <c r="M31" s="48"/>
      <c r="N31" s="48"/>
      <c r="O31" s="48"/>
      <c r="P31" s="48"/>
      <c r="Q31" s="48"/>
      <c r="R31" s="48"/>
      <c r="S31" s="48"/>
      <c r="T31" s="48"/>
    </row>
    <row r="32" spans="1:20" s="57" customFormat="1" ht="16" thickTop="1" x14ac:dyDescent="0.35">
      <c r="C32" s="45"/>
      <c r="D32" s="4"/>
      <c r="E32" s="45"/>
      <c r="F32" s="4"/>
      <c r="G32" s="45"/>
      <c r="H32" s="3"/>
      <c r="I32" s="45"/>
      <c r="J32" s="3"/>
      <c r="K32" s="45"/>
      <c r="L32" s="48"/>
      <c r="M32" s="48"/>
      <c r="N32" s="48"/>
      <c r="O32" s="48"/>
      <c r="P32" s="48"/>
      <c r="Q32" s="48"/>
      <c r="R32" s="48"/>
      <c r="S32" s="48"/>
      <c r="T32" s="48"/>
    </row>
    <row r="33" spans="1:11" s="5" customFormat="1" ht="43" customHeight="1" x14ac:dyDescent="0.35">
      <c r="A33" s="206" t="s">
        <v>243</v>
      </c>
      <c r="B33" s="206"/>
      <c r="C33" s="206"/>
      <c r="D33" s="206"/>
      <c r="E33" s="206"/>
      <c r="F33" s="206"/>
      <c r="G33" s="206"/>
      <c r="H33" s="206"/>
      <c r="I33" s="206"/>
      <c r="J33" s="206"/>
      <c r="K33" s="206"/>
    </row>
    <row r="34" spans="1:11" ht="33.75" customHeight="1" x14ac:dyDescent="0.35">
      <c r="A34" s="206" t="s">
        <v>222</v>
      </c>
      <c r="B34" s="206"/>
      <c r="C34" s="206"/>
      <c r="D34" s="206"/>
      <c r="E34" s="206"/>
      <c r="F34" s="206"/>
      <c r="G34" s="206"/>
      <c r="H34" s="206"/>
      <c r="I34" s="206"/>
      <c r="J34" s="206"/>
      <c r="K34" s="206"/>
    </row>
    <row r="35" spans="1:11" x14ac:dyDescent="0.35">
      <c r="A35" s="207"/>
      <c r="B35" s="207"/>
      <c r="C35" s="207"/>
      <c r="D35" s="207"/>
      <c r="E35" s="207"/>
      <c r="F35" s="207"/>
      <c r="G35" s="207"/>
      <c r="H35" s="207"/>
      <c r="I35" s="207"/>
      <c r="J35" s="207"/>
      <c r="K35" s="207"/>
    </row>
  </sheetData>
  <mergeCells count="8">
    <mergeCell ref="A33:K33"/>
    <mergeCell ref="A35:K35"/>
    <mergeCell ref="A34:K34"/>
    <mergeCell ref="A18:H18"/>
    <mergeCell ref="C5:K5"/>
    <mergeCell ref="C6:K6"/>
    <mergeCell ref="C19:K19"/>
    <mergeCell ref="C20:K2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E51"/>
  <sheetViews>
    <sheetView showGridLines="0" zoomScaleNormal="100" workbookViewId="0">
      <selection activeCell="M12" sqref="M12"/>
    </sheetView>
  </sheetViews>
  <sheetFormatPr defaultColWidth="9.1796875" defaultRowHeight="15.5" x14ac:dyDescent="0.35"/>
  <cols>
    <col min="1" max="1" width="48.81640625" style="1" customWidth="1"/>
    <col min="2" max="2" width="4.453125" style="1" customWidth="1"/>
    <col min="3" max="3" width="17.26953125" style="1" customWidth="1"/>
    <col min="4" max="4" width="4" style="1" customWidth="1"/>
    <col min="5" max="5" width="18.26953125" style="1" customWidth="1"/>
    <col min="6" max="16384" width="9.1796875" style="1"/>
  </cols>
  <sheetData>
    <row r="2" spans="1:5" x14ac:dyDescent="0.35">
      <c r="A2" s="201" t="s">
        <v>63</v>
      </c>
      <c r="B2" s="201"/>
      <c r="C2" s="201"/>
      <c r="D2" s="201"/>
      <c r="E2" s="201"/>
    </row>
    <row r="3" spans="1:5" x14ac:dyDescent="0.35">
      <c r="A3" s="201" t="s">
        <v>141</v>
      </c>
      <c r="B3" s="201"/>
      <c r="C3" s="201"/>
      <c r="D3" s="201"/>
      <c r="E3" s="201"/>
    </row>
    <row r="4" spans="1:5" x14ac:dyDescent="0.35">
      <c r="A4" s="201" t="s">
        <v>28</v>
      </c>
      <c r="B4" s="201"/>
      <c r="C4" s="201"/>
      <c r="D4" s="201"/>
      <c r="E4" s="201"/>
    </row>
    <row r="5" spans="1:5" x14ac:dyDescent="0.35">
      <c r="A5" s="10"/>
      <c r="B5" s="10"/>
      <c r="C5" s="10"/>
      <c r="D5" s="10"/>
      <c r="E5" s="10"/>
    </row>
    <row r="6" spans="1:5" ht="48" customHeight="1" x14ac:dyDescent="0.35">
      <c r="C6" s="46" t="s">
        <v>186</v>
      </c>
      <c r="E6" s="46" t="s">
        <v>189</v>
      </c>
    </row>
    <row r="7" spans="1:5" x14ac:dyDescent="0.35">
      <c r="A7" s="2" t="s">
        <v>3</v>
      </c>
    </row>
    <row r="8" spans="1:5" x14ac:dyDescent="0.35">
      <c r="A8" s="1" t="s">
        <v>4</v>
      </c>
    </row>
    <row r="9" spans="1:5" x14ac:dyDescent="0.35">
      <c r="A9" s="1" t="s">
        <v>5</v>
      </c>
      <c r="C9" s="102">
        <v>736507</v>
      </c>
      <c r="D9" s="60"/>
      <c r="E9" s="102">
        <v>651058</v>
      </c>
    </row>
    <row r="10" spans="1:5" x14ac:dyDescent="0.35">
      <c r="A10" s="1" t="s">
        <v>6</v>
      </c>
      <c r="C10" s="55">
        <v>780963</v>
      </c>
      <c r="D10" s="60"/>
      <c r="E10" s="55">
        <v>903867</v>
      </c>
    </row>
    <row r="11" spans="1:5" x14ac:dyDescent="0.35">
      <c r="A11" s="5" t="s">
        <v>29</v>
      </c>
      <c r="C11" s="55">
        <v>70605</v>
      </c>
      <c r="D11" s="60"/>
      <c r="E11" s="55">
        <v>66083</v>
      </c>
    </row>
    <row r="12" spans="1:5" x14ac:dyDescent="0.35">
      <c r="A12" s="5" t="s">
        <v>99</v>
      </c>
      <c r="C12" s="55">
        <v>325154</v>
      </c>
      <c r="D12" s="60"/>
      <c r="E12" s="55">
        <v>162829</v>
      </c>
    </row>
    <row r="13" spans="1:5" x14ac:dyDescent="0.35">
      <c r="A13" s="5" t="s">
        <v>151</v>
      </c>
      <c r="C13" s="55">
        <v>29469</v>
      </c>
      <c r="D13" s="60"/>
      <c r="E13" s="55">
        <v>35409</v>
      </c>
    </row>
    <row r="14" spans="1:5" x14ac:dyDescent="0.35">
      <c r="A14" s="1" t="s">
        <v>7</v>
      </c>
      <c r="C14" s="103">
        <v>69292</v>
      </c>
      <c r="D14" s="60"/>
      <c r="E14" s="103">
        <v>61067</v>
      </c>
    </row>
    <row r="15" spans="1:5" x14ac:dyDescent="0.35">
      <c r="A15" s="1" t="s">
        <v>139</v>
      </c>
      <c r="C15" s="103">
        <v>27595</v>
      </c>
      <c r="D15" s="104"/>
      <c r="E15" s="103">
        <v>12385</v>
      </c>
    </row>
    <row r="16" spans="1:5" x14ac:dyDescent="0.35">
      <c r="A16" s="1" t="s">
        <v>8</v>
      </c>
      <c r="C16" s="105">
        <f>SUM(C9:C15)</f>
        <v>2039585</v>
      </c>
      <c r="D16" s="104"/>
      <c r="E16" s="105">
        <f>SUM(E9:E15)</f>
        <v>1892698</v>
      </c>
    </row>
    <row r="17" spans="1:5" x14ac:dyDescent="0.35">
      <c r="A17" s="1" t="s">
        <v>81</v>
      </c>
      <c r="C17" s="55">
        <v>46176</v>
      </c>
      <c r="D17" s="60"/>
      <c r="E17" s="55">
        <v>45819</v>
      </c>
    </row>
    <row r="18" spans="1:5" x14ac:dyDescent="0.35">
      <c r="A18" s="1" t="s">
        <v>9</v>
      </c>
      <c r="C18" s="55">
        <v>142146</v>
      </c>
      <c r="D18" s="60"/>
      <c r="E18" s="55">
        <v>135172</v>
      </c>
    </row>
    <row r="19" spans="1:5" x14ac:dyDescent="0.35">
      <c r="A19" s="60" t="s">
        <v>223</v>
      </c>
      <c r="B19" s="60"/>
      <c r="C19" s="55">
        <v>102056</v>
      </c>
      <c r="D19" s="60"/>
      <c r="E19" s="55">
        <v>0</v>
      </c>
    </row>
    <row r="20" spans="1:5" x14ac:dyDescent="0.35">
      <c r="A20" s="1" t="s">
        <v>10</v>
      </c>
      <c r="C20" s="55">
        <v>1984907</v>
      </c>
      <c r="D20" s="60"/>
      <c r="E20" s="55">
        <v>1984907</v>
      </c>
    </row>
    <row r="21" spans="1:5" ht="17.25" customHeight="1" x14ac:dyDescent="0.35">
      <c r="A21" s="6" t="s">
        <v>11</v>
      </c>
      <c r="C21" s="55">
        <v>207933</v>
      </c>
      <c r="D21" s="60"/>
      <c r="E21" s="55">
        <v>215904</v>
      </c>
    </row>
    <row r="22" spans="1:5" x14ac:dyDescent="0.35">
      <c r="A22" s="1" t="s">
        <v>12</v>
      </c>
      <c r="C22" s="55">
        <v>16763</v>
      </c>
      <c r="D22" s="60"/>
      <c r="E22" s="55">
        <v>16616</v>
      </c>
    </row>
    <row r="23" spans="1:5" ht="16" thickBot="1" x14ac:dyDescent="0.4">
      <c r="A23" s="1" t="s">
        <v>13</v>
      </c>
      <c r="C23" s="101">
        <f>SUM(C16:C22)</f>
        <v>4539566</v>
      </c>
      <c r="D23" s="60"/>
      <c r="E23" s="101">
        <f>SUM(E16:E22)</f>
        <v>4291116</v>
      </c>
    </row>
    <row r="24" spans="1:5" ht="16" thickTop="1" x14ac:dyDescent="0.35">
      <c r="C24" s="3"/>
      <c r="E24" s="3"/>
    </row>
    <row r="25" spans="1:5" x14ac:dyDescent="0.35">
      <c r="A25" s="2" t="s">
        <v>14</v>
      </c>
      <c r="C25" s="4"/>
      <c r="E25" s="4"/>
    </row>
    <row r="26" spans="1:5" x14ac:dyDescent="0.35">
      <c r="A26" s="1" t="s">
        <v>15</v>
      </c>
      <c r="C26" s="4"/>
      <c r="E26" s="4"/>
    </row>
    <row r="27" spans="1:5" x14ac:dyDescent="0.35">
      <c r="A27" s="1" t="s">
        <v>16</v>
      </c>
      <c r="C27" s="102">
        <v>7708</v>
      </c>
      <c r="D27" s="60"/>
      <c r="E27" s="102">
        <v>7471</v>
      </c>
    </row>
    <row r="28" spans="1:5" x14ac:dyDescent="0.35">
      <c r="A28" s="1" t="s">
        <v>17</v>
      </c>
      <c r="C28" s="55">
        <v>63212</v>
      </c>
      <c r="D28" s="60"/>
      <c r="E28" s="55">
        <v>63101</v>
      </c>
    </row>
    <row r="29" spans="1:5" x14ac:dyDescent="0.35">
      <c r="A29" s="1" t="s">
        <v>18</v>
      </c>
      <c r="C29" s="55">
        <v>30300</v>
      </c>
      <c r="D29" s="60"/>
      <c r="E29" s="55">
        <v>31388</v>
      </c>
    </row>
    <row r="30" spans="1:5" x14ac:dyDescent="0.35">
      <c r="A30" s="1" t="s">
        <v>133</v>
      </c>
      <c r="C30" s="55">
        <v>246028</v>
      </c>
      <c r="D30" s="60"/>
      <c r="E30" s="55">
        <v>116700</v>
      </c>
    </row>
    <row r="31" spans="1:5" x14ac:dyDescent="0.35">
      <c r="A31" s="1" t="s">
        <v>149</v>
      </c>
      <c r="C31" s="55">
        <v>27991</v>
      </c>
      <c r="D31" s="60"/>
      <c r="E31" s="55">
        <v>33018</v>
      </c>
    </row>
    <row r="32" spans="1:5" x14ac:dyDescent="0.35">
      <c r="A32" s="1" t="s">
        <v>19</v>
      </c>
      <c r="C32" s="55">
        <v>36105</v>
      </c>
      <c r="D32" s="60"/>
      <c r="E32" s="55">
        <v>34080</v>
      </c>
    </row>
    <row r="33" spans="1:5" x14ac:dyDescent="0.35">
      <c r="A33" s="1" t="s">
        <v>20</v>
      </c>
      <c r="C33" s="55">
        <v>0</v>
      </c>
      <c r="D33" s="60"/>
      <c r="E33" s="55">
        <v>1740</v>
      </c>
    </row>
    <row r="34" spans="1:5" x14ac:dyDescent="0.35">
      <c r="A34" s="1" t="s">
        <v>187</v>
      </c>
      <c r="C34" s="106">
        <v>19561</v>
      </c>
      <c r="D34" s="60"/>
      <c r="E34" s="106">
        <v>0</v>
      </c>
    </row>
    <row r="35" spans="1:5" x14ac:dyDescent="0.35">
      <c r="A35" s="1" t="s">
        <v>21</v>
      </c>
      <c r="C35" s="55">
        <f>SUM(C27:C34)</f>
        <v>430905</v>
      </c>
      <c r="D35" s="60"/>
      <c r="E35" s="55">
        <f>SUM(E27:E34)</f>
        <v>287498</v>
      </c>
    </row>
    <row r="36" spans="1:5" x14ac:dyDescent="0.35">
      <c r="A36" s="1" t="s">
        <v>22</v>
      </c>
      <c r="C36" s="55">
        <v>0</v>
      </c>
      <c r="D36" s="60"/>
      <c r="E36" s="55">
        <v>19945</v>
      </c>
    </row>
    <row r="37" spans="1:5" x14ac:dyDescent="0.35">
      <c r="A37" s="60" t="s">
        <v>188</v>
      </c>
      <c r="B37" s="60"/>
      <c r="C37" s="55">
        <v>102405</v>
      </c>
      <c r="D37" s="60"/>
      <c r="E37" s="55">
        <v>0</v>
      </c>
    </row>
    <row r="38" spans="1:5" x14ac:dyDescent="0.35">
      <c r="A38" s="1" t="s">
        <v>64</v>
      </c>
      <c r="C38" s="55">
        <v>707860</v>
      </c>
      <c r="D38" s="60"/>
      <c r="E38" s="55">
        <v>699020</v>
      </c>
    </row>
    <row r="39" spans="1:5" x14ac:dyDescent="0.35">
      <c r="A39" s="1" t="s">
        <v>67</v>
      </c>
      <c r="C39" s="55">
        <v>15264</v>
      </c>
      <c r="D39" s="60"/>
      <c r="E39" s="55">
        <v>17474</v>
      </c>
    </row>
    <row r="40" spans="1:5" x14ac:dyDescent="0.35">
      <c r="A40" s="1" t="s">
        <v>73</v>
      </c>
      <c r="C40" s="105">
        <f>SUM(C35:C39)</f>
        <v>1256434</v>
      </c>
      <c r="D40" s="60"/>
      <c r="E40" s="105">
        <f>SUM(E35:E39)</f>
        <v>1023937</v>
      </c>
    </row>
    <row r="41" spans="1:5" x14ac:dyDescent="0.35">
      <c r="A41" s="1" t="s">
        <v>23</v>
      </c>
      <c r="C41" s="55"/>
      <c r="D41" s="60"/>
      <c r="E41" s="55"/>
    </row>
    <row r="42" spans="1:5" x14ac:dyDescent="0.35">
      <c r="A42" s="9" t="s">
        <v>30</v>
      </c>
      <c r="C42" s="55">
        <v>6</v>
      </c>
      <c r="D42" s="60"/>
      <c r="E42" s="55">
        <v>6</v>
      </c>
    </row>
    <row r="43" spans="1:5" x14ac:dyDescent="0.35">
      <c r="A43" s="8" t="s">
        <v>31</v>
      </c>
      <c r="C43" s="55">
        <v>1</v>
      </c>
      <c r="D43" s="60"/>
      <c r="E43" s="55">
        <v>1</v>
      </c>
    </row>
    <row r="44" spans="1:5" x14ac:dyDescent="0.35">
      <c r="A44" s="8" t="s">
        <v>71</v>
      </c>
      <c r="C44" s="55">
        <v>14</v>
      </c>
      <c r="D44" s="60"/>
      <c r="E44" s="55">
        <v>14</v>
      </c>
    </row>
    <row r="45" spans="1:5" x14ac:dyDescent="0.35">
      <c r="A45" s="1" t="s">
        <v>24</v>
      </c>
      <c r="C45" s="55">
        <v>4022218</v>
      </c>
      <c r="D45" s="60"/>
      <c r="E45" s="55">
        <v>3939842</v>
      </c>
    </row>
    <row r="46" spans="1:5" x14ac:dyDescent="0.35">
      <c r="A46" s="11" t="s">
        <v>78</v>
      </c>
      <c r="C46" s="55">
        <v>197</v>
      </c>
      <c r="D46" s="60"/>
      <c r="E46" s="55">
        <v>-905</v>
      </c>
    </row>
    <row r="47" spans="1:5" x14ac:dyDescent="0.35">
      <c r="A47" s="1" t="s">
        <v>39</v>
      </c>
      <c r="C47" s="55">
        <v>-739304</v>
      </c>
      <c r="D47" s="60"/>
      <c r="E47" s="55">
        <v>-671779</v>
      </c>
    </row>
    <row r="48" spans="1:5" x14ac:dyDescent="0.35">
      <c r="A48" s="1" t="s">
        <v>25</v>
      </c>
      <c r="C48" s="107">
        <f>SUM(C42:C47)</f>
        <v>3283132</v>
      </c>
      <c r="D48" s="60"/>
      <c r="E48" s="107">
        <f>SUM(E42:E47)</f>
        <v>3267179</v>
      </c>
    </row>
    <row r="49" spans="1:5" ht="16.5" customHeight="1" thickBot="1" x14ac:dyDescent="0.4">
      <c r="A49" s="1" t="s">
        <v>26</v>
      </c>
      <c r="C49" s="101">
        <f>SUM(C40+C48)</f>
        <v>4539566</v>
      </c>
      <c r="D49" s="60"/>
      <c r="E49" s="101">
        <f>SUM(E40+E48)</f>
        <v>4291116</v>
      </c>
    </row>
    <row r="50" spans="1:5" ht="7.5" customHeight="1" thickTop="1" x14ac:dyDescent="0.35">
      <c r="A50" s="8"/>
      <c r="C50" s="4"/>
      <c r="E50" s="4"/>
    </row>
    <row r="51" spans="1:5" x14ac:dyDescent="0.35">
      <c r="C51" s="3"/>
    </row>
  </sheetData>
  <mergeCells count="3">
    <mergeCell ref="A2:E2"/>
    <mergeCell ref="A3:E3"/>
    <mergeCell ref="A4:E4"/>
  </mergeCells>
  <pageMargins left="0.7" right="0.7" top="0.75" bottom="0.75" header="0.3" footer="0.3"/>
  <pageSetup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1"/>
  <sheetViews>
    <sheetView showGridLines="0" zoomScaleNormal="100" workbookViewId="0">
      <selection activeCell="H20" sqref="H20"/>
    </sheetView>
  </sheetViews>
  <sheetFormatPr defaultColWidth="9.1796875" defaultRowHeight="15.5" x14ac:dyDescent="0.35"/>
  <cols>
    <col min="1" max="1" width="63.54296875" style="1" customWidth="1"/>
    <col min="2" max="2" width="12.54296875" style="1" customWidth="1"/>
    <col min="3" max="3" width="2.81640625" style="1" customWidth="1"/>
    <col min="4" max="4" width="11.453125" style="1" customWidth="1"/>
    <col min="5" max="5" width="6.453125" style="1" customWidth="1"/>
    <col min="6" max="6" width="12.453125" style="1" bestFit="1" customWidth="1"/>
    <col min="7" max="7" width="2.81640625" style="1" customWidth="1"/>
    <col min="8" max="8" width="12.453125" style="1" bestFit="1" customWidth="1"/>
    <col min="9" max="16384" width="9.1796875" style="1"/>
  </cols>
  <sheetData>
    <row r="1" spans="1:8" x14ac:dyDescent="0.35">
      <c r="A1" s="213"/>
      <c r="B1" s="213"/>
      <c r="C1" s="213"/>
      <c r="D1" s="213"/>
      <c r="E1" s="137"/>
      <c r="F1" s="137"/>
      <c r="G1" s="137"/>
      <c r="H1" s="137"/>
    </row>
    <row r="2" spans="1:8" x14ac:dyDescent="0.35">
      <c r="A2" s="201" t="s">
        <v>63</v>
      </c>
      <c r="B2" s="201"/>
      <c r="C2" s="201"/>
      <c r="D2" s="201"/>
      <c r="E2" s="84"/>
      <c r="F2" s="84"/>
      <c r="G2" s="84"/>
      <c r="H2" s="84"/>
    </row>
    <row r="3" spans="1:8" x14ac:dyDescent="0.35">
      <c r="A3" s="201" t="s">
        <v>142</v>
      </c>
      <c r="B3" s="201"/>
      <c r="C3" s="201"/>
      <c r="D3" s="201"/>
      <c r="E3" s="84"/>
      <c r="F3" s="84"/>
      <c r="G3" s="84"/>
      <c r="H3" s="84"/>
    </row>
    <row r="4" spans="1:8" x14ac:dyDescent="0.35">
      <c r="A4" s="201" t="s">
        <v>27</v>
      </c>
      <c r="B4" s="201"/>
      <c r="C4" s="201"/>
      <c r="D4" s="201"/>
      <c r="E4" s="84"/>
      <c r="F4" s="84"/>
      <c r="G4" s="84"/>
      <c r="H4" s="84"/>
    </row>
    <row r="5" spans="1:8" x14ac:dyDescent="0.35">
      <c r="A5" s="2"/>
    </row>
    <row r="6" spans="1:8" x14ac:dyDescent="0.35">
      <c r="A6" s="2"/>
      <c r="B6" s="201" t="s">
        <v>32</v>
      </c>
      <c r="C6" s="201"/>
      <c r="D6" s="201"/>
      <c r="F6" s="211"/>
      <c r="G6" s="211"/>
      <c r="H6" s="211"/>
    </row>
    <row r="7" spans="1:8" x14ac:dyDescent="0.35">
      <c r="A7" s="2"/>
      <c r="B7" s="204" t="s">
        <v>181</v>
      </c>
      <c r="C7" s="204"/>
      <c r="D7" s="204"/>
      <c r="F7" s="211"/>
      <c r="G7" s="211"/>
      <c r="H7" s="211"/>
    </row>
    <row r="8" spans="1:8" s="10" customFormat="1" x14ac:dyDescent="0.35">
      <c r="B8" s="22">
        <v>2019</v>
      </c>
      <c r="D8" s="22">
        <v>2018</v>
      </c>
      <c r="F8" s="47"/>
      <c r="G8" s="47"/>
      <c r="H8" s="47"/>
    </row>
    <row r="9" spans="1:8" s="10" customFormat="1" x14ac:dyDescent="0.35">
      <c r="E9" s="15"/>
      <c r="F9" s="47"/>
      <c r="G9" s="47"/>
      <c r="H9" s="47"/>
    </row>
    <row r="10" spans="1:8" x14ac:dyDescent="0.35">
      <c r="A10" s="1" t="s">
        <v>38</v>
      </c>
      <c r="C10" s="23"/>
      <c r="E10" s="23"/>
      <c r="F10" s="48"/>
      <c r="G10" s="48"/>
      <c r="H10" s="48"/>
    </row>
    <row r="11" spans="1:8" x14ac:dyDescent="0.35">
      <c r="A11" s="1" t="s">
        <v>97</v>
      </c>
      <c r="B11" s="108">
        <v>298272</v>
      </c>
      <c r="C11" s="58"/>
      <c r="D11" s="108">
        <v>280856</v>
      </c>
      <c r="E11" s="23"/>
      <c r="F11" s="49"/>
      <c r="G11" s="44"/>
      <c r="H11" s="49"/>
    </row>
    <row r="12" spans="1:8" x14ac:dyDescent="0.35">
      <c r="A12" s="1" t="s">
        <v>98</v>
      </c>
      <c r="B12" s="55">
        <v>128472</v>
      </c>
      <c r="C12" s="58"/>
      <c r="D12" s="55">
        <v>0</v>
      </c>
      <c r="E12" s="23"/>
      <c r="F12" s="49"/>
      <c r="G12" s="44"/>
      <c r="H12" s="49"/>
    </row>
    <row r="13" spans="1:8" x14ac:dyDescent="0.35">
      <c r="A13" s="1" t="s">
        <v>95</v>
      </c>
      <c r="B13" s="55">
        <v>27360</v>
      </c>
      <c r="C13" s="58"/>
      <c r="D13" s="55">
        <v>19023</v>
      </c>
      <c r="E13" s="23"/>
      <c r="F13" s="50"/>
      <c r="G13" s="44"/>
      <c r="H13" s="50"/>
    </row>
    <row r="14" spans="1:8" x14ac:dyDescent="0.35">
      <c r="A14" s="1" t="s">
        <v>111</v>
      </c>
      <c r="B14" s="107">
        <f>SUM(B11:B13)</f>
        <v>454104</v>
      </c>
      <c r="C14" s="58"/>
      <c r="D14" s="107">
        <f>SUM(D11:D13)</f>
        <v>299879</v>
      </c>
      <c r="E14" s="23"/>
      <c r="F14" s="50"/>
      <c r="G14" s="44"/>
      <c r="H14" s="50"/>
    </row>
    <row r="15" spans="1:8" x14ac:dyDescent="0.35">
      <c r="A15" s="60" t="s">
        <v>107</v>
      </c>
      <c r="B15" s="55"/>
      <c r="C15" s="58"/>
      <c r="D15" s="55"/>
      <c r="E15" s="23"/>
      <c r="F15" s="50"/>
      <c r="G15" s="44"/>
      <c r="H15" s="50"/>
    </row>
    <row r="16" spans="1:8" x14ac:dyDescent="0.35">
      <c r="A16" s="1" t="s">
        <v>97</v>
      </c>
      <c r="B16" s="55">
        <v>24251</v>
      </c>
      <c r="C16" s="58"/>
      <c r="D16" s="55">
        <v>22594</v>
      </c>
      <c r="E16" s="23"/>
      <c r="F16" s="50"/>
      <c r="G16" s="44"/>
      <c r="H16" s="50"/>
    </row>
    <row r="17" spans="1:8" x14ac:dyDescent="0.35">
      <c r="A17" s="1" t="s">
        <v>98</v>
      </c>
      <c r="B17" s="55">
        <v>122419</v>
      </c>
      <c r="C17" s="58"/>
      <c r="D17" s="55">
        <v>86</v>
      </c>
      <c r="E17" s="23"/>
      <c r="F17" s="50"/>
      <c r="G17" s="44"/>
      <c r="H17" s="50"/>
    </row>
    <row r="18" spans="1:8" x14ac:dyDescent="0.35">
      <c r="A18" s="1" t="s">
        <v>95</v>
      </c>
      <c r="B18" s="55">
        <v>4678</v>
      </c>
      <c r="C18" s="58"/>
      <c r="D18" s="55">
        <v>1239</v>
      </c>
      <c r="E18" s="23"/>
      <c r="F18" s="50"/>
      <c r="G18" s="44"/>
      <c r="H18" s="50"/>
    </row>
    <row r="19" spans="1:8" x14ac:dyDescent="0.35">
      <c r="A19" s="1" t="s">
        <v>224</v>
      </c>
      <c r="B19" s="107">
        <f>SUM(B16:B18)</f>
        <v>151348</v>
      </c>
      <c r="C19" s="58"/>
      <c r="D19" s="107">
        <f>SUM(D16:D18)</f>
        <v>23919</v>
      </c>
      <c r="E19" s="23"/>
      <c r="F19" s="50"/>
      <c r="G19" s="44"/>
      <c r="H19" s="50"/>
    </row>
    <row r="20" spans="1:8" x14ac:dyDescent="0.35">
      <c r="A20" s="60" t="s">
        <v>100</v>
      </c>
      <c r="B20" s="55">
        <v>161587</v>
      </c>
      <c r="C20" s="55"/>
      <c r="D20" s="55">
        <v>137291</v>
      </c>
      <c r="E20" s="23"/>
      <c r="F20" s="50"/>
      <c r="G20" s="50"/>
      <c r="H20" s="50"/>
    </row>
    <row r="21" spans="1:8" x14ac:dyDescent="0.35">
      <c r="A21" s="60" t="s">
        <v>101</v>
      </c>
      <c r="B21" s="55">
        <v>107770</v>
      </c>
      <c r="C21" s="55"/>
      <c r="D21" s="55">
        <v>93933</v>
      </c>
      <c r="E21" s="23"/>
      <c r="F21" s="50"/>
      <c r="G21" s="50"/>
      <c r="H21" s="50"/>
    </row>
    <row r="22" spans="1:8" x14ac:dyDescent="0.35">
      <c r="A22" s="60" t="s">
        <v>102</v>
      </c>
      <c r="B22" s="55">
        <v>95774</v>
      </c>
      <c r="C22" s="55"/>
      <c r="D22" s="55">
        <v>56073</v>
      </c>
      <c r="E22" s="23"/>
      <c r="F22" s="50"/>
      <c r="G22" s="50"/>
      <c r="H22" s="50"/>
    </row>
    <row r="23" spans="1:8" x14ac:dyDescent="0.35">
      <c r="A23" s="1" t="s">
        <v>65</v>
      </c>
      <c r="B23" s="55">
        <v>0</v>
      </c>
      <c r="C23" s="55"/>
      <c r="D23" s="55">
        <v>27</v>
      </c>
      <c r="E23" s="23"/>
      <c r="F23" s="50"/>
      <c r="G23" s="50"/>
      <c r="H23" s="50"/>
    </row>
    <row r="24" spans="1:8" x14ac:dyDescent="0.35">
      <c r="A24" s="1" t="s">
        <v>125</v>
      </c>
      <c r="B24" s="55">
        <v>352</v>
      </c>
      <c r="C24" s="55"/>
      <c r="D24" s="55">
        <v>0</v>
      </c>
      <c r="E24" s="23"/>
      <c r="F24" s="50"/>
      <c r="G24" s="50"/>
      <c r="H24" s="50"/>
    </row>
    <row r="25" spans="1:8" x14ac:dyDescent="0.35">
      <c r="A25" s="1" t="s">
        <v>0</v>
      </c>
      <c r="B25" s="107">
        <f>SUM(B19:B24)</f>
        <v>516831</v>
      </c>
      <c r="C25" s="55"/>
      <c r="D25" s="107">
        <f>SUM(D19:D24)</f>
        <v>311243</v>
      </c>
      <c r="E25" s="23"/>
      <c r="F25" s="50"/>
      <c r="G25" s="50"/>
      <c r="H25" s="50"/>
    </row>
    <row r="26" spans="1:8" x14ac:dyDescent="0.35">
      <c r="A26" s="11" t="s">
        <v>143</v>
      </c>
      <c r="B26" s="55">
        <f>B14-B25</f>
        <v>-62727</v>
      </c>
      <c r="C26" s="55"/>
      <c r="D26" s="55">
        <f>D14-D25</f>
        <v>-11364</v>
      </c>
      <c r="F26" s="50"/>
      <c r="G26" s="50"/>
      <c r="H26" s="50"/>
    </row>
    <row r="27" spans="1:8" x14ac:dyDescent="0.35">
      <c r="A27" s="11" t="s">
        <v>1</v>
      </c>
      <c r="B27" s="55">
        <v>9168</v>
      </c>
      <c r="C27" s="55"/>
      <c r="D27" s="55">
        <v>2446</v>
      </c>
      <c r="F27" s="50"/>
      <c r="G27" s="50"/>
      <c r="H27" s="50"/>
    </row>
    <row r="28" spans="1:8" x14ac:dyDescent="0.35">
      <c r="A28" s="1" t="s">
        <v>69</v>
      </c>
      <c r="B28" s="55">
        <v>-16466</v>
      </c>
      <c r="C28" s="55"/>
      <c r="D28" s="55">
        <v>-7073</v>
      </c>
      <c r="E28" s="28"/>
      <c r="F28" s="50"/>
      <c r="G28" s="50"/>
      <c r="H28" s="50"/>
    </row>
    <row r="29" spans="1:8" x14ac:dyDescent="0.35">
      <c r="A29" s="9" t="s">
        <v>135</v>
      </c>
      <c r="B29" s="105">
        <f>SUM(B26,B27,B28)</f>
        <v>-70025</v>
      </c>
      <c r="C29" s="55"/>
      <c r="D29" s="105">
        <f>SUM(D26,D27,D28)</f>
        <v>-15991</v>
      </c>
      <c r="E29" s="28"/>
      <c r="F29" s="50"/>
      <c r="G29" s="50"/>
      <c r="H29" s="50"/>
    </row>
    <row r="30" spans="1:8" x14ac:dyDescent="0.35">
      <c r="A30" s="9" t="s">
        <v>131</v>
      </c>
      <c r="B30" s="55">
        <v>2500</v>
      </c>
      <c r="C30" s="55"/>
      <c r="D30" s="55">
        <v>-2600</v>
      </c>
      <c r="E30" s="28"/>
      <c r="F30" s="50"/>
      <c r="G30" s="50"/>
      <c r="H30" s="50"/>
    </row>
    <row r="31" spans="1:8" ht="16.5" customHeight="1" thickBot="1" x14ac:dyDescent="0.4">
      <c r="A31" s="9" t="s">
        <v>126</v>
      </c>
      <c r="B31" s="99">
        <f>SUM(B29:B30)</f>
        <v>-67525</v>
      </c>
      <c r="C31" s="62"/>
      <c r="D31" s="99">
        <f>SUM(D29:D30)</f>
        <v>-18591</v>
      </c>
      <c r="E31" s="28"/>
      <c r="F31" s="44"/>
      <c r="G31" s="51"/>
      <c r="H31" s="44"/>
    </row>
    <row r="32" spans="1:8" ht="16.5" customHeight="1" thickTop="1" x14ac:dyDescent="0.35">
      <c r="A32" s="20" t="s">
        <v>145</v>
      </c>
      <c r="B32" s="62">
        <v>-0.33</v>
      </c>
      <c r="C32" s="55"/>
      <c r="D32" s="62">
        <f>D31/D33</f>
        <v>-9.7099193582083312E-2</v>
      </c>
      <c r="F32" s="51"/>
      <c r="G32" s="50"/>
      <c r="H32" s="51"/>
    </row>
    <row r="33" spans="1:8" ht="16.5" customHeight="1" x14ac:dyDescent="0.35">
      <c r="A33" s="20" t="s">
        <v>144</v>
      </c>
      <c r="B33" s="55">
        <v>204514</v>
      </c>
      <c r="C33" s="55"/>
      <c r="D33" s="55">
        <v>191464</v>
      </c>
      <c r="F33" s="50"/>
      <c r="G33" s="50"/>
      <c r="H33" s="50"/>
    </row>
    <row r="34" spans="1:8" ht="12" customHeight="1" x14ac:dyDescent="0.35">
      <c r="A34" s="6" t="s">
        <v>2</v>
      </c>
      <c r="B34" s="55"/>
      <c r="C34" s="55"/>
      <c r="D34" s="55"/>
      <c r="F34" s="50"/>
      <c r="G34" s="50"/>
      <c r="H34" s="50"/>
    </row>
    <row r="35" spans="1:8" ht="48.75" customHeight="1" x14ac:dyDescent="0.35">
      <c r="A35" s="5" t="s">
        <v>90</v>
      </c>
      <c r="B35" s="109">
        <v>14400</v>
      </c>
      <c r="C35" s="55"/>
      <c r="D35" s="102">
        <v>22549</v>
      </c>
      <c r="F35" s="52"/>
      <c r="G35" s="50"/>
      <c r="H35" s="52"/>
    </row>
    <row r="36" spans="1:8" ht="12" customHeight="1" x14ac:dyDescent="0.35">
      <c r="A36" s="5"/>
      <c r="B36" s="102"/>
      <c r="C36" s="55"/>
      <c r="D36" s="102"/>
      <c r="F36" s="45"/>
      <c r="G36" s="50"/>
      <c r="H36" s="45"/>
    </row>
    <row r="37" spans="1:8" x14ac:dyDescent="0.35">
      <c r="A37" s="5" t="s">
        <v>84</v>
      </c>
      <c r="B37" s="3"/>
      <c r="C37" s="4"/>
      <c r="D37" s="3"/>
      <c r="F37" s="45"/>
      <c r="G37" s="50"/>
      <c r="H37" s="45"/>
    </row>
    <row r="38" spans="1:8" x14ac:dyDescent="0.35">
      <c r="A38" s="5" t="s">
        <v>85</v>
      </c>
      <c r="B38" s="102">
        <v>881</v>
      </c>
      <c r="C38" s="55"/>
      <c r="D38" s="102">
        <v>955</v>
      </c>
      <c r="F38" s="52"/>
      <c r="G38" s="50"/>
      <c r="H38" s="52"/>
    </row>
    <row r="39" spans="1:8" x14ac:dyDescent="0.35">
      <c r="A39" s="5" t="s">
        <v>86</v>
      </c>
      <c r="B39" s="55">
        <v>5650</v>
      </c>
      <c r="C39" s="55"/>
      <c r="D39" s="55">
        <v>5162</v>
      </c>
      <c r="F39" s="50"/>
      <c r="G39" s="50"/>
      <c r="H39" s="50"/>
    </row>
    <row r="40" spans="1:8" x14ac:dyDescent="0.35">
      <c r="A40" s="5" t="s">
        <v>87</v>
      </c>
      <c r="B40" s="55">
        <v>15508</v>
      </c>
      <c r="C40" s="55"/>
      <c r="D40" s="55">
        <v>11542</v>
      </c>
      <c r="F40" s="50"/>
      <c r="G40" s="50"/>
      <c r="H40" s="50"/>
    </row>
    <row r="41" spans="1:8" x14ac:dyDescent="0.35">
      <c r="A41" s="5" t="s">
        <v>88</v>
      </c>
      <c r="B41" s="55">
        <v>44085</v>
      </c>
      <c r="C41" s="55"/>
      <c r="D41" s="55">
        <v>13082</v>
      </c>
      <c r="F41" s="50"/>
      <c r="G41" s="50"/>
      <c r="H41" s="50"/>
    </row>
    <row r="42" spans="1:8" ht="16" thickBot="1" x14ac:dyDescent="0.4">
      <c r="A42" s="1" t="s">
        <v>89</v>
      </c>
      <c r="B42" s="101">
        <f>SUM(B38:B41)</f>
        <v>66124</v>
      </c>
      <c r="C42" s="55"/>
      <c r="D42" s="101">
        <f>SUM(D38:D41)</f>
        <v>30741</v>
      </c>
      <c r="F42" s="45"/>
      <c r="G42" s="50"/>
      <c r="H42" s="45"/>
    </row>
    <row r="43" spans="1:8" ht="16" thickTop="1" x14ac:dyDescent="0.35">
      <c r="B43" s="3"/>
      <c r="C43" s="4"/>
      <c r="D43" s="3"/>
      <c r="F43" s="45"/>
      <c r="G43" s="50"/>
      <c r="H43" s="45"/>
    </row>
    <row r="44" spans="1:8" x14ac:dyDescent="0.35">
      <c r="A44" s="2" t="s">
        <v>33</v>
      </c>
      <c r="B44" s="3"/>
      <c r="D44" s="3"/>
      <c r="F44" s="45"/>
      <c r="G44" s="48"/>
      <c r="H44" s="45"/>
    </row>
    <row r="45" spans="1:8" x14ac:dyDescent="0.35">
      <c r="A45" s="1" t="s">
        <v>58</v>
      </c>
      <c r="B45" s="102">
        <v>23922</v>
      </c>
      <c r="D45" s="102">
        <v>46310</v>
      </c>
      <c r="E45" s="18"/>
      <c r="F45" s="52"/>
      <c r="G45" s="48"/>
      <c r="H45" s="52"/>
    </row>
    <row r="46" spans="1:8" ht="12" customHeight="1" x14ac:dyDescent="0.35">
      <c r="A46" s="7"/>
      <c r="B46" s="7"/>
      <c r="C46" s="7"/>
      <c r="D46" s="7"/>
      <c r="E46" s="7"/>
    </row>
    <row r="47" spans="1:8" ht="81.75" customHeight="1" x14ac:dyDescent="0.35">
      <c r="A47" s="212" t="s">
        <v>170</v>
      </c>
      <c r="B47" s="212"/>
      <c r="C47" s="212"/>
      <c r="D47" s="212"/>
      <c r="E47" s="196"/>
      <c r="F47" s="196"/>
      <c r="G47" s="196"/>
      <c r="H47" s="196"/>
    </row>
    <row r="48" spans="1:8" ht="6.75" customHeight="1" x14ac:dyDescent="0.35"/>
    <row r="50" spans="2:4" x14ac:dyDescent="0.35">
      <c r="B50" s="18"/>
      <c r="D50" s="18"/>
    </row>
    <row r="51" spans="2:4" x14ac:dyDescent="0.35">
      <c r="B51" s="18"/>
    </row>
  </sheetData>
  <mergeCells count="9">
    <mergeCell ref="F7:H7"/>
    <mergeCell ref="B6:D6"/>
    <mergeCell ref="B7:D7"/>
    <mergeCell ref="A47:D47"/>
    <mergeCell ref="A1:D1"/>
    <mergeCell ref="A2:D2"/>
    <mergeCell ref="A3:D3"/>
    <mergeCell ref="A4:D4"/>
    <mergeCell ref="F6:H6"/>
  </mergeCells>
  <pageMargins left="0.7" right="0.7" top="0.75" bottom="0.75" header="0.3" footer="0.3"/>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F60"/>
  <sheetViews>
    <sheetView showGridLines="0" zoomScaleNormal="100" workbookViewId="0">
      <selection activeCell="L28" sqref="L28"/>
    </sheetView>
  </sheetViews>
  <sheetFormatPr defaultColWidth="9.1796875" defaultRowHeight="15.5" x14ac:dyDescent="0.35"/>
  <cols>
    <col min="1" max="1" width="92.453125" style="1" customWidth="1"/>
    <col min="2" max="2" width="3.54296875" style="1" customWidth="1"/>
    <col min="3" max="3" width="13.54296875" style="1" bestFit="1" customWidth="1"/>
    <col min="4" max="4" width="3" style="1" customWidth="1"/>
    <col min="5" max="5" width="13.453125" style="1" customWidth="1"/>
    <col min="6" max="6" width="3.453125" style="1" customWidth="1"/>
    <col min="7" max="16384" width="9.1796875" style="1"/>
  </cols>
  <sheetData>
    <row r="2" spans="1:6" x14ac:dyDescent="0.35">
      <c r="A2" s="201" t="s">
        <v>63</v>
      </c>
      <c r="B2" s="201"/>
      <c r="C2" s="201"/>
      <c r="D2" s="201"/>
      <c r="E2" s="201"/>
      <c r="F2" s="201"/>
    </row>
    <row r="3" spans="1:6" x14ac:dyDescent="0.35">
      <c r="A3" s="201" t="s">
        <v>146</v>
      </c>
      <c r="B3" s="201"/>
      <c r="C3" s="201"/>
      <c r="D3" s="201"/>
      <c r="E3" s="201"/>
      <c r="F3" s="201"/>
    </row>
    <row r="4" spans="1:6" x14ac:dyDescent="0.35">
      <c r="A4" s="201" t="s">
        <v>28</v>
      </c>
      <c r="B4" s="201"/>
      <c r="C4" s="201"/>
      <c r="D4" s="201"/>
      <c r="E4" s="201"/>
      <c r="F4" s="201"/>
    </row>
    <row r="5" spans="1:6" x14ac:dyDescent="0.35">
      <c r="A5" s="10"/>
      <c r="B5" s="10"/>
      <c r="C5" s="10"/>
      <c r="D5" s="10"/>
      <c r="E5" s="10"/>
      <c r="F5" s="10"/>
    </row>
    <row r="6" spans="1:6" x14ac:dyDescent="0.35">
      <c r="A6" s="10"/>
      <c r="B6" s="10"/>
      <c r="C6" s="201" t="s">
        <v>32</v>
      </c>
      <c r="D6" s="201"/>
      <c r="E6" s="201"/>
      <c r="F6" s="10"/>
    </row>
    <row r="7" spans="1:6" ht="13.5" customHeight="1" x14ac:dyDescent="0.35">
      <c r="A7" s="60"/>
      <c r="C7" s="203" t="s">
        <v>181</v>
      </c>
      <c r="D7" s="203"/>
      <c r="E7" s="203"/>
    </row>
    <row r="8" spans="1:6" x14ac:dyDescent="0.35">
      <c r="C8" s="22">
        <v>2019</v>
      </c>
      <c r="D8" s="10"/>
      <c r="E8" s="42">
        <v>2018</v>
      </c>
    </row>
    <row r="9" spans="1:6" x14ac:dyDescent="0.35">
      <c r="A9" s="2" t="s">
        <v>40</v>
      </c>
    </row>
    <row r="10" spans="1:6" x14ac:dyDescent="0.35">
      <c r="A10" s="11" t="s">
        <v>126</v>
      </c>
      <c r="C10" s="102">
        <v>-67525</v>
      </c>
      <c r="D10" s="55"/>
      <c r="E10" s="102">
        <v>-18591</v>
      </c>
    </row>
    <row r="11" spans="1:6" s="11" customFormat="1" ht="15.75" customHeight="1" x14ac:dyDescent="0.35">
      <c r="A11" s="9" t="s">
        <v>147</v>
      </c>
      <c r="C11" s="118"/>
      <c r="D11" s="118"/>
      <c r="E11" s="118"/>
    </row>
    <row r="12" spans="1:6" x14ac:dyDescent="0.35">
      <c r="A12" s="1" t="s">
        <v>41</v>
      </c>
      <c r="C12" s="55">
        <v>20525</v>
      </c>
      <c r="D12" s="55"/>
      <c r="E12" s="55">
        <v>26906</v>
      </c>
    </row>
    <row r="13" spans="1:6" x14ac:dyDescent="0.35">
      <c r="A13" s="1" t="s">
        <v>42</v>
      </c>
      <c r="C13" s="55">
        <v>66124</v>
      </c>
      <c r="D13" s="55"/>
      <c r="E13" s="55">
        <v>30741</v>
      </c>
    </row>
    <row r="14" spans="1:6" s="83" customFormat="1" x14ac:dyDescent="0.35">
      <c r="A14" s="113" t="s">
        <v>227</v>
      </c>
      <c r="C14" s="55">
        <v>4440</v>
      </c>
      <c r="D14" s="55"/>
      <c r="E14" s="55">
        <v>0</v>
      </c>
    </row>
    <row r="15" spans="1:6" x14ac:dyDescent="0.35">
      <c r="A15" s="1" t="s">
        <v>80</v>
      </c>
      <c r="C15" s="55">
        <v>8746</v>
      </c>
      <c r="D15" s="55"/>
      <c r="E15" s="55">
        <v>9296</v>
      </c>
    </row>
    <row r="16" spans="1:6" x14ac:dyDescent="0.35">
      <c r="A16" s="1" t="s">
        <v>226</v>
      </c>
      <c r="C16" s="55">
        <v>8840</v>
      </c>
      <c r="D16" s="55"/>
      <c r="E16" s="55">
        <v>4708</v>
      </c>
    </row>
    <row r="17" spans="1:5" x14ac:dyDescent="0.35">
      <c r="A17" s="1" t="s">
        <v>82</v>
      </c>
      <c r="C17" s="55">
        <v>-2500</v>
      </c>
      <c r="D17" s="55"/>
      <c r="E17" s="55">
        <v>2600</v>
      </c>
    </row>
    <row r="18" spans="1:5" x14ac:dyDescent="0.35">
      <c r="A18" s="1" t="s">
        <v>127</v>
      </c>
      <c r="C18" s="55">
        <v>1704</v>
      </c>
      <c r="D18" s="55"/>
      <c r="E18" s="55">
        <v>1803</v>
      </c>
    </row>
    <row r="19" spans="1:5" x14ac:dyDescent="0.35">
      <c r="A19" s="1" t="s">
        <v>43</v>
      </c>
      <c r="C19" s="55">
        <v>128</v>
      </c>
      <c r="D19" s="55"/>
      <c r="E19" s="55">
        <v>-267</v>
      </c>
    </row>
    <row r="20" spans="1:5" x14ac:dyDescent="0.35">
      <c r="A20" s="1" t="s">
        <v>44</v>
      </c>
      <c r="C20" s="55">
        <v>0</v>
      </c>
      <c r="D20" s="55"/>
      <c r="E20" s="55">
        <v>-3090</v>
      </c>
    </row>
    <row r="21" spans="1:5" x14ac:dyDescent="0.35">
      <c r="A21" s="114" t="s">
        <v>215</v>
      </c>
      <c r="C21" s="55">
        <v>-1733</v>
      </c>
      <c r="D21" s="55"/>
      <c r="E21" s="55">
        <v>-137</v>
      </c>
    </row>
    <row r="22" spans="1:5" x14ac:dyDescent="0.35">
      <c r="A22" s="1" t="s">
        <v>45</v>
      </c>
      <c r="C22" s="55"/>
      <c r="D22" s="55"/>
      <c r="E22" s="55"/>
    </row>
    <row r="23" spans="1:5" x14ac:dyDescent="0.35">
      <c r="A23" s="1" t="s">
        <v>46</v>
      </c>
      <c r="C23" s="55">
        <v>-4650</v>
      </c>
      <c r="D23" s="55"/>
      <c r="E23" s="55">
        <v>105</v>
      </c>
    </row>
    <row r="24" spans="1:5" x14ac:dyDescent="0.35">
      <c r="A24" s="1" t="s">
        <v>91</v>
      </c>
      <c r="C24" s="55">
        <v>-162325</v>
      </c>
      <c r="D24" s="55"/>
      <c r="E24" s="55">
        <v>0</v>
      </c>
    </row>
    <row r="25" spans="1:5" x14ac:dyDescent="0.35">
      <c r="A25" s="1" t="s">
        <v>150</v>
      </c>
      <c r="C25" s="55">
        <v>5940</v>
      </c>
      <c r="D25" s="55"/>
      <c r="E25" s="55">
        <v>0</v>
      </c>
    </row>
    <row r="26" spans="1:5" x14ac:dyDescent="0.35">
      <c r="A26" s="1" t="s">
        <v>47</v>
      </c>
      <c r="C26" s="55">
        <v>-8537</v>
      </c>
      <c r="D26" s="55"/>
      <c r="E26" s="55">
        <v>-19923</v>
      </c>
    </row>
    <row r="27" spans="1:5" s="83" customFormat="1" x14ac:dyDescent="0.35">
      <c r="A27" s="83" t="s">
        <v>225</v>
      </c>
      <c r="C27" s="55">
        <v>-7010</v>
      </c>
      <c r="D27" s="55"/>
      <c r="E27" s="55">
        <v>0</v>
      </c>
    </row>
    <row r="28" spans="1:5" x14ac:dyDescent="0.35">
      <c r="A28" s="1" t="s">
        <v>79</v>
      </c>
      <c r="C28" s="55">
        <v>-9103</v>
      </c>
      <c r="D28" s="55"/>
      <c r="E28" s="55">
        <v>-11440</v>
      </c>
    </row>
    <row r="29" spans="1:5" x14ac:dyDescent="0.35">
      <c r="A29" s="1" t="s">
        <v>48</v>
      </c>
      <c r="C29" s="55">
        <v>-133</v>
      </c>
      <c r="D29" s="55"/>
      <c r="E29" s="55">
        <v>1672</v>
      </c>
    </row>
    <row r="30" spans="1:5" x14ac:dyDescent="0.35">
      <c r="A30" s="1" t="s">
        <v>66</v>
      </c>
      <c r="C30" s="55">
        <v>328</v>
      </c>
      <c r="D30" s="55"/>
      <c r="E30" s="55">
        <v>-6747</v>
      </c>
    </row>
    <row r="31" spans="1:5" x14ac:dyDescent="0.35">
      <c r="A31" s="1" t="s">
        <v>68</v>
      </c>
      <c r="C31" s="55">
        <v>-1088</v>
      </c>
      <c r="D31" s="55"/>
      <c r="E31" s="55">
        <v>3637</v>
      </c>
    </row>
    <row r="32" spans="1:5" x14ac:dyDescent="0.35">
      <c r="A32" s="1" t="s">
        <v>49</v>
      </c>
      <c r="C32" s="55">
        <v>2025</v>
      </c>
      <c r="D32" s="55"/>
      <c r="E32" s="55">
        <v>3379</v>
      </c>
    </row>
    <row r="33" spans="1:6" x14ac:dyDescent="0.35">
      <c r="A33" s="1" t="s">
        <v>123</v>
      </c>
      <c r="C33" s="55">
        <v>290</v>
      </c>
      <c r="D33" s="55"/>
      <c r="E33" s="55">
        <v>0</v>
      </c>
    </row>
    <row r="34" spans="1:6" x14ac:dyDescent="0.35">
      <c r="A34" s="11" t="s">
        <v>220</v>
      </c>
      <c r="C34" s="105">
        <f>SUM(C10:C33)</f>
        <v>-145514</v>
      </c>
      <c r="D34" s="55"/>
      <c r="E34" s="105">
        <f>SUM(E10:E33)</f>
        <v>24652</v>
      </c>
    </row>
    <row r="35" spans="1:6" x14ac:dyDescent="0.35">
      <c r="C35" s="55"/>
      <c r="D35" s="55"/>
      <c r="E35" s="55"/>
    </row>
    <row r="36" spans="1:6" x14ac:dyDescent="0.35">
      <c r="A36" s="2" t="s">
        <v>50</v>
      </c>
      <c r="C36" s="55"/>
      <c r="D36" s="4"/>
      <c r="E36" s="4"/>
    </row>
    <row r="37" spans="1:6" x14ac:dyDescent="0.35">
      <c r="A37" s="1" t="s">
        <v>59</v>
      </c>
      <c r="C37" s="55">
        <v>302187</v>
      </c>
      <c r="D37" s="55"/>
      <c r="E37" s="55">
        <v>61386</v>
      </c>
      <c r="F37" s="7"/>
    </row>
    <row r="38" spans="1:6" x14ac:dyDescent="0.35">
      <c r="A38" s="1" t="s">
        <v>51</v>
      </c>
      <c r="C38" s="55">
        <v>-176412</v>
      </c>
      <c r="D38" s="55"/>
      <c r="E38" s="55">
        <v>-76729</v>
      </c>
      <c r="F38" s="7"/>
    </row>
    <row r="39" spans="1:6" x14ac:dyDescent="0.35">
      <c r="A39" s="11" t="s">
        <v>52</v>
      </c>
      <c r="C39" s="55">
        <v>-14202</v>
      </c>
      <c r="D39" s="55"/>
      <c r="E39" s="55">
        <v>-15791</v>
      </c>
    </row>
    <row r="40" spans="1:6" x14ac:dyDescent="0.35">
      <c r="A40" s="11" t="s">
        <v>53</v>
      </c>
      <c r="C40" s="55">
        <v>-3269</v>
      </c>
      <c r="D40" s="55"/>
      <c r="E40" s="55">
        <v>-1098</v>
      </c>
    </row>
    <row r="41" spans="1:6" ht="20.25" customHeight="1" x14ac:dyDescent="0.35">
      <c r="A41" s="115" t="s">
        <v>220</v>
      </c>
      <c r="C41" s="105">
        <f>SUM(C37:C40)</f>
        <v>108304</v>
      </c>
      <c r="D41" s="55"/>
      <c r="E41" s="105">
        <f>SUM(E37:E40)</f>
        <v>-32232</v>
      </c>
    </row>
    <row r="42" spans="1:6" x14ac:dyDescent="0.35">
      <c r="A42" s="11"/>
      <c r="C42" s="55"/>
      <c r="D42" s="55"/>
      <c r="E42" s="55"/>
    </row>
    <row r="43" spans="1:6" x14ac:dyDescent="0.35">
      <c r="A43" s="19" t="s">
        <v>54</v>
      </c>
      <c r="C43" s="55"/>
      <c r="D43" s="55"/>
      <c r="E43" s="55"/>
    </row>
    <row r="44" spans="1:6" x14ac:dyDescent="0.35">
      <c r="A44" s="20" t="s">
        <v>134</v>
      </c>
      <c r="C44" s="55">
        <v>129328</v>
      </c>
      <c r="D44" s="55"/>
      <c r="E44" s="55">
        <v>0</v>
      </c>
    </row>
    <row r="45" spans="1:6" x14ac:dyDescent="0.35">
      <c r="A45" s="116" t="s">
        <v>250</v>
      </c>
      <c r="C45" s="55">
        <v>-5025</v>
      </c>
      <c r="D45" s="4"/>
      <c r="E45" s="55">
        <v>0</v>
      </c>
    </row>
    <row r="46" spans="1:6" x14ac:dyDescent="0.35">
      <c r="A46" s="20" t="s">
        <v>72</v>
      </c>
      <c r="C46" s="55">
        <v>13564</v>
      </c>
      <c r="D46" s="4"/>
      <c r="E46" s="55">
        <v>52906</v>
      </c>
    </row>
    <row r="47" spans="1:6" x14ac:dyDescent="0.35">
      <c r="A47" s="20" t="s">
        <v>70</v>
      </c>
      <c r="C47" s="55">
        <v>2</v>
      </c>
      <c r="D47" s="4"/>
      <c r="E47" s="55">
        <v>-28</v>
      </c>
    </row>
    <row r="48" spans="1:6" x14ac:dyDescent="0.35">
      <c r="A48" s="12" t="s">
        <v>55</v>
      </c>
      <c r="C48" s="105">
        <f>SUM(C44:C47)</f>
        <v>137869</v>
      </c>
      <c r="D48" s="4"/>
      <c r="E48" s="105">
        <f>SUM(E44:E47)</f>
        <v>52878</v>
      </c>
    </row>
    <row r="49" spans="1:5" ht="17.25" customHeight="1" x14ac:dyDescent="0.35">
      <c r="A49" s="117" t="s">
        <v>216</v>
      </c>
      <c r="C49" s="55">
        <v>100659</v>
      </c>
      <c r="D49" s="4"/>
      <c r="E49" s="55">
        <f>E34+E41+E48</f>
        <v>45298</v>
      </c>
    </row>
    <row r="50" spans="1:5" x14ac:dyDescent="0.35">
      <c r="A50" s="1" t="s">
        <v>128</v>
      </c>
      <c r="C50" s="55">
        <v>663443</v>
      </c>
      <c r="D50" s="4"/>
      <c r="E50" s="106">
        <v>352095</v>
      </c>
    </row>
    <row r="51" spans="1:5" ht="17.25" customHeight="1" thickBot="1" x14ac:dyDescent="0.4">
      <c r="A51" s="1" t="s">
        <v>129</v>
      </c>
      <c r="C51" s="119">
        <f>C49+C50</f>
        <v>764102</v>
      </c>
      <c r="D51" s="4"/>
      <c r="E51" s="119">
        <f>E49+E50</f>
        <v>397393</v>
      </c>
    </row>
    <row r="52" spans="1:5" ht="16" thickTop="1" x14ac:dyDescent="0.35">
      <c r="C52" s="4"/>
      <c r="D52" s="4"/>
      <c r="E52" s="4"/>
    </row>
    <row r="53" spans="1:5" x14ac:dyDescent="0.35">
      <c r="A53" s="2" t="s">
        <v>56</v>
      </c>
      <c r="C53" s="4"/>
      <c r="D53" s="4"/>
      <c r="E53" s="4"/>
    </row>
    <row r="54" spans="1:5" x14ac:dyDescent="0.35">
      <c r="A54" s="1" t="s">
        <v>92</v>
      </c>
      <c r="C54" s="183">
        <v>4956</v>
      </c>
      <c r="D54" s="55"/>
      <c r="E54" s="102">
        <v>0</v>
      </c>
    </row>
    <row r="55" spans="1:5" x14ac:dyDescent="0.35">
      <c r="A55" s="1" t="s">
        <v>124</v>
      </c>
      <c r="C55" s="21"/>
      <c r="D55" s="4"/>
      <c r="E55" s="4"/>
    </row>
    <row r="56" spans="1:5" ht="16.5" customHeight="1" x14ac:dyDescent="0.35">
      <c r="A56" s="1" t="s">
        <v>57</v>
      </c>
      <c r="C56" s="183">
        <v>2690</v>
      </c>
      <c r="D56" s="4"/>
      <c r="E56" s="102">
        <v>2120</v>
      </c>
    </row>
    <row r="57" spans="1:5" ht="16.5" customHeight="1" x14ac:dyDescent="0.35">
      <c r="A57" s="1" t="s">
        <v>60</v>
      </c>
      <c r="C57" s="183">
        <v>6269</v>
      </c>
      <c r="D57" s="4"/>
      <c r="E57" s="102">
        <v>7379</v>
      </c>
    </row>
    <row r="58" spans="1:5" ht="16.5" customHeight="1" x14ac:dyDescent="0.35">
      <c r="A58" s="1" t="s">
        <v>75</v>
      </c>
      <c r="C58" s="183">
        <v>3200</v>
      </c>
      <c r="D58" s="4"/>
      <c r="E58" s="102">
        <v>10687</v>
      </c>
    </row>
    <row r="59" spans="1:5" x14ac:dyDescent="0.35">
      <c r="C59" s="60"/>
      <c r="E59" s="60"/>
    </row>
    <row r="60" spans="1:5" x14ac:dyDescent="0.35">
      <c r="C60" s="7"/>
    </row>
  </sheetData>
  <mergeCells count="5">
    <mergeCell ref="A2:F2"/>
    <mergeCell ref="A3:F3"/>
    <mergeCell ref="A4:F4"/>
    <mergeCell ref="C6:E6"/>
    <mergeCell ref="C7:E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1"/>
  <sheetViews>
    <sheetView showGridLines="0" zoomScaleNormal="100" workbookViewId="0">
      <selection activeCell="K12" sqref="K12"/>
    </sheetView>
  </sheetViews>
  <sheetFormatPr defaultColWidth="9.1796875" defaultRowHeight="15.5" x14ac:dyDescent="0.35"/>
  <cols>
    <col min="1" max="1" width="70.54296875" style="1" bestFit="1" customWidth="1"/>
    <col min="2" max="2" width="2.54296875" style="1" customWidth="1"/>
    <col min="3" max="3" width="10.54296875" style="1" customWidth="1"/>
    <col min="4" max="4" width="3.453125" style="1" customWidth="1"/>
    <col min="5" max="5" width="10.453125" style="1" bestFit="1" customWidth="1"/>
    <col min="6" max="6" width="6.1796875" style="1" customWidth="1"/>
    <col min="7" max="9" width="9.1796875" style="1"/>
    <col min="10" max="10" width="10.453125" style="1" bestFit="1" customWidth="1"/>
    <col min="11" max="16384" width="9.1796875" style="1"/>
  </cols>
  <sheetData>
    <row r="1" spans="1:12" s="198" customFormat="1" x14ac:dyDescent="0.35">
      <c r="A1" s="36" t="s">
        <v>251</v>
      </c>
    </row>
    <row r="2" spans="1:12" s="198" customFormat="1" x14ac:dyDescent="0.35">
      <c r="A2" s="36" t="s">
        <v>257</v>
      </c>
    </row>
    <row r="3" spans="1:12" s="198" customFormat="1" x14ac:dyDescent="0.35">
      <c r="A3" s="199" t="s">
        <v>258</v>
      </c>
    </row>
    <row r="4" spans="1:12" x14ac:dyDescent="0.35">
      <c r="L4" s="36"/>
    </row>
    <row r="5" spans="1:12" x14ac:dyDescent="0.35">
      <c r="A5" s="2"/>
      <c r="C5" s="201" t="s">
        <v>32</v>
      </c>
      <c r="D5" s="201"/>
      <c r="E5" s="201"/>
      <c r="G5" s="2"/>
    </row>
    <row r="6" spans="1:12" x14ac:dyDescent="0.35">
      <c r="A6" s="2"/>
      <c r="C6" s="204" t="s">
        <v>181</v>
      </c>
      <c r="D6" s="204"/>
      <c r="E6" s="204"/>
      <c r="G6" s="2"/>
    </row>
    <row r="7" spans="1:12" x14ac:dyDescent="0.35">
      <c r="A7" s="10"/>
      <c r="B7" s="15"/>
      <c r="C7" s="17">
        <v>2019</v>
      </c>
      <c r="D7" s="15"/>
      <c r="E7" s="17">
        <v>2018</v>
      </c>
      <c r="F7" s="15"/>
    </row>
    <row r="8" spans="1:12" x14ac:dyDescent="0.35">
      <c r="A8" s="13"/>
      <c r="C8" s="27"/>
      <c r="D8" s="27"/>
      <c r="E8" s="27"/>
      <c r="F8" s="27"/>
    </row>
    <row r="9" spans="1:12" x14ac:dyDescent="0.35">
      <c r="A9" s="11" t="s">
        <v>148</v>
      </c>
      <c r="C9" s="58">
        <v>-67525</v>
      </c>
      <c r="D9" s="62"/>
      <c r="E9" s="58">
        <v>-18591</v>
      </c>
      <c r="F9" s="24"/>
    </row>
    <row r="10" spans="1:12" x14ac:dyDescent="0.35">
      <c r="A10" s="11" t="s">
        <v>35</v>
      </c>
      <c r="C10" s="55">
        <v>66124</v>
      </c>
      <c r="D10" s="62"/>
      <c r="E10" s="55">
        <v>30741</v>
      </c>
      <c r="F10" s="24"/>
    </row>
    <row r="11" spans="1:12" x14ac:dyDescent="0.35">
      <c r="A11" s="11" t="s">
        <v>65</v>
      </c>
      <c r="C11" s="55">
        <v>0</v>
      </c>
      <c r="D11" s="62"/>
      <c r="E11" s="55">
        <v>27</v>
      </c>
      <c r="F11" s="24"/>
    </row>
    <row r="12" spans="1:12" x14ac:dyDescent="0.35">
      <c r="A12" s="11" t="s">
        <v>132</v>
      </c>
      <c r="C12" s="55">
        <v>-2500</v>
      </c>
      <c r="D12" s="62"/>
      <c r="E12" s="55">
        <v>2600</v>
      </c>
      <c r="F12" s="24"/>
    </row>
    <row r="13" spans="1:12" ht="16" thickBot="1" x14ac:dyDescent="0.4">
      <c r="A13" s="113" t="s">
        <v>217</v>
      </c>
      <c r="C13" s="101">
        <f>SUM(C9:C12)</f>
        <v>-3901</v>
      </c>
      <c r="D13" s="55"/>
      <c r="E13" s="101">
        <f>SUM(E9:E12)</f>
        <v>14777</v>
      </c>
      <c r="F13" s="4"/>
    </row>
    <row r="14" spans="1:12" ht="16" thickTop="1" x14ac:dyDescent="0.35">
      <c r="C14" s="55"/>
      <c r="D14" s="55"/>
      <c r="E14" s="55"/>
      <c r="F14" s="4"/>
    </row>
    <row r="15" spans="1:12" x14ac:dyDescent="0.35">
      <c r="A15" s="11" t="s">
        <v>213</v>
      </c>
      <c r="C15" s="120">
        <f>C13/C17</f>
        <v>-1.907448878805363E-2</v>
      </c>
      <c r="D15" s="55"/>
      <c r="E15" s="121">
        <v>0.08</v>
      </c>
      <c r="F15" s="4"/>
    </row>
    <row r="16" spans="1:12" ht="13.5" customHeight="1" x14ac:dyDescent="0.35">
      <c r="A16" s="11" t="s">
        <v>214</v>
      </c>
      <c r="C16" s="120">
        <f>(C13)/C18</f>
        <v>-1.907448878805363E-2</v>
      </c>
      <c r="D16" s="55"/>
      <c r="E16" s="121">
        <v>7.0000000000000007E-2</v>
      </c>
      <c r="F16" s="4"/>
    </row>
    <row r="17" spans="1:10" x14ac:dyDescent="0.35">
      <c r="A17" s="1" t="s">
        <v>61</v>
      </c>
      <c r="C17" s="55">
        <v>204514</v>
      </c>
      <c r="D17" s="55"/>
      <c r="E17" s="55">
        <v>191464</v>
      </c>
      <c r="F17" s="4"/>
    </row>
    <row r="18" spans="1:10" x14ac:dyDescent="0.35">
      <c r="A18" s="1" t="s">
        <v>62</v>
      </c>
      <c r="C18" s="55">
        <v>204514</v>
      </c>
      <c r="D18" s="55"/>
      <c r="E18" s="55">
        <v>201096</v>
      </c>
    </row>
    <row r="20" spans="1:10" x14ac:dyDescent="0.35">
      <c r="C20" s="4"/>
      <c r="E20" s="28"/>
      <c r="J20" s="14"/>
    </row>
    <row r="21" spans="1:10" x14ac:dyDescent="0.35">
      <c r="A21" s="2"/>
      <c r="C21" s="201" t="s">
        <v>32</v>
      </c>
      <c r="D21" s="201"/>
      <c r="E21" s="201"/>
      <c r="G21" s="2"/>
    </row>
    <row r="22" spans="1:10" x14ac:dyDescent="0.35">
      <c r="A22" s="2"/>
      <c r="C22" s="204" t="s">
        <v>181</v>
      </c>
      <c r="D22" s="204"/>
      <c r="E22" s="204"/>
      <c r="G22" s="2"/>
    </row>
    <row r="23" spans="1:10" x14ac:dyDescent="0.35">
      <c r="A23" s="10"/>
      <c r="B23" s="15"/>
      <c r="C23" s="17">
        <v>2019</v>
      </c>
      <c r="D23" s="15"/>
      <c r="E23" s="17">
        <v>2018</v>
      </c>
      <c r="F23" s="15"/>
    </row>
    <row r="24" spans="1:10" x14ac:dyDescent="0.35">
      <c r="A24" s="13"/>
      <c r="C24" s="27"/>
      <c r="D24" s="27"/>
      <c r="E24" s="27"/>
      <c r="F24" s="27"/>
    </row>
    <row r="25" spans="1:10" x14ac:dyDescent="0.35">
      <c r="A25" s="11" t="s">
        <v>175</v>
      </c>
      <c r="C25" s="55">
        <v>204514</v>
      </c>
      <c r="D25" s="62"/>
      <c r="E25" s="55">
        <v>191464</v>
      </c>
      <c r="F25" s="24"/>
    </row>
    <row r="26" spans="1:10" x14ac:dyDescent="0.35">
      <c r="A26" s="11" t="s">
        <v>176</v>
      </c>
      <c r="C26" s="55"/>
      <c r="D26" s="62"/>
      <c r="E26" s="55"/>
      <c r="F26" s="24"/>
    </row>
    <row r="27" spans="1:10" x14ac:dyDescent="0.35">
      <c r="A27" s="11" t="s">
        <v>177</v>
      </c>
      <c r="C27" s="55">
        <v>0</v>
      </c>
      <c r="D27" s="62"/>
      <c r="E27" s="55">
        <v>8013</v>
      </c>
      <c r="F27" s="24"/>
    </row>
    <row r="28" spans="1:10" x14ac:dyDescent="0.35">
      <c r="A28" s="11" t="s">
        <v>178</v>
      </c>
      <c r="C28" s="55">
        <v>0</v>
      </c>
      <c r="D28" s="62"/>
      <c r="E28" s="55">
        <v>1384</v>
      </c>
      <c r="F28" s="24"/>
    </row>
    <row r="29" spans="1:10" x14ac:dyDescent="0.35">
      <c r="A29" s="1" t="s">
        <v>190</v>
      </c>
      <c r="C29" s="55">
        <v>0</v>
      </c>
      <c r="D29" s="60"/>
      <c r="E29" s="55">
        <v>235</v>
      </c>
      <c r="F29" s="55"/>
    </row>
    <row r="30" spans="1:10" ht="16" thickBot="1" x14ac:dyDescent="0.4">
      <c r="A30" s="1" t="s">
        <v>179</v>
      </c>
      <c r="C30" s="59">
        <f>SUM(C25:C29)</f>
        <v>204514</v>
      </c>
      <c r="D30" s="55"/>
      <c r="E30" s="59">
        <f>SUM(E25:E29)</f>
        <v>201096</v>
      </c>
      <c r="F30" s="4"/>
    </row>
    <row r="31" spans="1:10" ht="16" thickTop="1" x14ac:dyDescent="0.35"/>
  </sheetData>
  <mergeCells count="4">
    <mergeCell ref="C22:E22"/>
    <mergeCell ref="C5:E5"/>
    <mergeCell ref="C6:E6"/>
    <mergeCell ref="C21:E2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33"/>
  <sheetViews>
    <sheetView showGridLines="0" zoomScaleNormal="100" workbookViewId="0">
      <selection activeCell="S16" sqref="S16"/>
    </sheetView>
  </sheetViews>
  <sheetFormatPr defaultColWidth="9.1796875" defaultRowHeight="15.5" x14ac:dyDescent="0.35"/>
  <cols>
    <col min="1" max="1" width="37.453125" style="1" customWidth="1"/>
    <col min="2" max="2" width="5.453125" style="169" customWidth="1"/>
    <col min="3" max="3" width="5.26953125" style="1" customWidth="1"/>
    <col min="4" max="4" width="14.453125" style="1" customWidth="1"/>
    <col min="5" max="5" width="3.26953125" style="1" customWidth="1"/>
    <col min="6" max="6" width="14.54296875" style="1" customWidth="1"/>
    <col min="7" max="7" width="4.1796875" style="1" customWidth="1"/>
    <col min="8" max="8" width="14.453125" style="1" bestFit="1" customWidth="1"/>
    <col min="9" max="9" width="4" style="1" customWidth="1"/>
    <col min="10" max="10" width="12.54296875" style="1" customWidth="1"/>
    <col min="11" max="11" width="3.26953125" style="1" customWidth="1"/>
    <col min="12" max="12" width="14" style="1" customWidth="1"/>
    <col min="13" max="13" width="3.1796875" style="1" customWidth="1"/>
    <col min="14" max="14" width="14.81640625" style="1" customWidth="1"/>
    <col min="15" max="16384" width="9.1796875" style="1"/>
  </cols>
  <sheetData>
    <row r="1" spans="1:14" s="198" customFormat="1" x14ac:dyDescent="0.35">
      <c r="A1" s="36" t="s">
        <v>251</v>
      </c>
    </row>
    <row r="2" spans="1:14" s="198" customFormat="1" x14ac:dyDescent="0.35">
      <c r="A2" s="36" t="s">
        <v>259</v>
      </c>
    </row>
    <row r="3" spans="1:14" s="198" customFormat="1" x14ac:dyDescent="0.35">
      <c r="A3" s="199" t="s">
        <v>253</v>
      </c>
    </row>
    <row r="4" spans="1:14" s="137" customFormat="1" x14ac:dyDescent="0.35">
      <c r="B4" s="169"/>
      <c r="H4" s="43"/>
    </row>
    <row r="5" spans="1:14" x14ac:dyDescent="0.35">
      <c r="D5" s="201" t="s">
        <v>32</v>
      </c>
      <c r="E5" s="201"/>
      <c r="F5" s="201"/>
      <c r="G5" s="201"/>
      <c r="H5" s="201"/>
      <c r="J5" s="201" t="s">
        <v>32</v>
      </c>
      <c r="K5" s="201"/>
      <c r="L5" s="201"/>
      <c r="M5" s="201"/>
      <c r="N5" s="201"/>
    </row>
    <row r="6" spans="1:14" ht="15" customHeight="1" x14ac:dyDescent="0.35">
      <c r="A6" s="25"/>
      <c r="B6" s="25"/>
      <c r="C6" s="25"/>
      <c r="D6" s="210" t="s">
        <v>185</v>
      </c>
      <c r="E6" s="210"/>
      <c r="F6" s="210"/>
      <c r="G6" s="210"/>
      <c r="H6" s="210"/>
      <c r="I6" s="43"/>
      <c r="J6" s="210" t="s">
        <v>244</v>
      </c>
      <c r="K6" s="210"/>
      <c r="L6" s="210"/>
      <c r="M6" s="210"/>
      <c r="N6" s="210"/>
    </row>
    <row r="7" spans="1:14" s="10" customFormat="1" x14ac:dyDescent="0.35">
      <c r="A7" s="29"/>
      <c r="B7" s="43"/>
      <c r="C7" s="43"/>
      <c r="D7" s="17" t="s">
        <v>113</v>
      </c>
      <c r="E7" s="15"/>
      <c r="F7" s="17" t="s">
        <v>114</v>
      </c>
      <c r="G7" s="15"/>
      <c r="H7" s="17" t="s">
        <v>154</v>
      </c>
      <c r="I7" s="54"/>
      <c r="J7" s="17" t="s">
        <v>113</v>
      </c>
      <c r="K7" s="15"/>
      <c r="L7" s="17" t="s">
        <v>114</v>
      </c>
      <c r="M7" s="15"/>
      <c r="N7" s="17" t="s">
        <v>154</v>
      </c>
    </row>
    <row r="8" spans="1:14" s="10" customFormat="1" x14ac:dyDescent="0.35">
      <c r="A8" s="29"/>
      <c r="B8" s="43"/>
      <c r="C8" s="43"/>
      <c r="D8" s="23"/>
      <c r="E8" s="24"/>
      <c r="F8" s="23"/>
      <c r="G8" s="24"/>
      <c r="H8" s="23"/>
      <c r="I8" s="43"/>
      <c r="J8" s="23"/>
      <c r="K8" s="24"/>
      <c r="L8" s="23"/>
      <c r="M8" s="24"/>
      <c r="N8" s="23"/>
    </row>
    <row r="9" spans="1:14" x14ac:dyDescent="0.35">
      <c r="A9" s="25" t="s">
        <v>116</v>
      </c>
      <c r="B9" s="25"/>
      <c r="C9" s="25"/>
      <c r="D9" s="61">
        <v>298272</v>
      </c>
      <c r="E9" s="62"/>
      <c r="F9" s="61">
        <v>128472</v>
      </c>
      <c r="G9" s="62"/>
      <c r="H9" s="61">
        <v>27360</v>
      </c>
      <c r="I9" s="61"/>
      <c r="J9" s="61">
        <v>280856</v>
      </c>
      <c r="K9" s="62"/>
      <c r="L9" s="61">
        <v>0</v>
      </c>
      <c r="M9" s="62"/>
      <c r="N9" s="61">
        <v>19023</v>
      </c>
    </row>
    <row r="10" spans="1:14" x14ac:dyDescent="0.35">
      <c r="A10" s="25" t="s">
        <v>117</v>
      </c>
      <c r="B10" s="25"/>
      <c r="C10" s="25"/>
      <c r="D10" s="61"/>
      <c r="E10" s="63"/>
      <c r="F10" s="61"/>
      <c r="G10" s="64"/>
      <c r="H10" s="61"/>
      <c r="I10" s="61"/>
      <c r="J10" s="61"/>
      <c r="K10" s="172"/>
      <c r="L10" s="61"/>
      <c r="M10" s="64"/>
      <c r="N10" s="61"/>
    </row>
    <row r="11" spans="1:14" x14ac:dyDescent="0.35">
      <c r="A11" s="25" t="s">
        <v>118</v>
      </c>
      <c r="B11" s="25"/>
      <c r="C11" s="25"/>
      <c r="D11" s="65">
        <v>24251</v>
      </c>
      <c r="E11" s="62"/>
      <c r="F11" s="65">
        <v>122419</v>
      </c>
      <c r="G11" s="62"/>
      <c r="H11" s="65">
        <v>4678</v>
      </c>
      <c r="I11" s="65"/>
      <c r="J11" s="65">
        <v>22594</v>
      </c>
      <c r="K11" s="62"/>
      <c r="L11" s="65">
        <v>86</v>
      </c>
      <c r="M11" s="62"/>
      <c r="N11" s="65">
        <v>1239</v>
      </c>
    </row>
    <row r="12" spans="1:14" x14ac:dyDescent="0.35">
      <c r="A12" s="25" t="s">
        <v>119</v>
      </c>
      <c r="B12" s="25"/>
      <c r="C12" s="25"/>
      <c r="D12" s="65">
        <v>126654</v>
      </c>
      <c r="E12" s="55"/>
      <c r="F12" s="65">
        <v>20862</v>
      </c>
      <c r="G12" s="55"/>
      <c r="H12" s="65">
        <v>14071</v>
      </c>
      <c r="I12" s="65"/>
      <c r="J12" s="65">
        <v>128747</v>
      </c>
      <c r="K12" s="55"/>
      <c r="L12" s="65">
        <v>290</v>
      </c>
      <c r="M12" s="55"/>
      <c r="N12" s="65">
        <v>8254</v>
      </c>
    </row>
    <row r="13" spans="1:14" x14ac:dyDescent="0.35">
      <c r="A13" s="25" t="s">
        <v>120</v>
      </c>
      <c r="B13" s="25"/>
      <c r="C13" s="25"/>
      <c r="D13" s="65">
        <v>87969</v>
      </c>
      <c r="E13" s="55"/>
      <c r="F13" s="65">
        <v>12281</v>
      </c>
      <c r="G13" s="55"/>
      <c r="H13" s="65">
        <v>7520</v>
      </c>
      <c r="I13" s="65"/>
      <c r="J13" s="65">
        <v>85917</v>
      </c>
      <c r="K13" s="55"/>
      <c r="L13" s="65">
        <v>2236</v>
      </c>
      <c r="M13" s="55"/>
      <c r="N13" s="65">
        <v>5780</v>
      </c>
    </row>
    <row r="14" spans="1:14" x14ac:dyDescent="0.35">
      <c r="A14" s="25" t="s">
        <v>121</v>
      </c>
      <c r="B14" s="25"/>
      <c r="C14" s="25"/>
      <c r="D14" s="65">
        <v>70850</v>
      </c>
      <c r="E14" s="55"/>
      <c r="F14" s="65">
        <v>14357</v>
      </c>
      <c r="G14" s="55"/>
      <c r="H14" s="65">
        <v>10567</v>
      </c>
      <c r="I14" s="65"/>
      <c r="J14" s="65">
        <v>50187</v>
      </c>
      <c r="K14" s="55"/>
      <c r="L14" s="65">
        <v>1778</v>
      </c>
      <c r="M14" s="55"/>
      <c r="N14" s="65">
        <v>4108</v>
      </c>
    </row>
    <row r="15" spans="1:14" x14ac:dyDescent="0.35">
      <c r="A15" s="25" t="s">
        <v>130</v>
      </c>
      <c r="B15" s="25"/>
      <c r="C15" s="25"/>
      <c r="D15" s="65">
        <v>0</v>
      </c>
      <c r="E15" s="55"/>
      <c r="F15" s="65">
        <v>0</v>
      </c>
      <c r="G15" s="55"/>
      <c r="H15" s="65">
        <v>352</v>
      </c>
      <c r="I15" s="65"/>
      <c r="J15" s="65">
        <v>27</v>
      </c>
      <c r="K15" s="55"/>
      <c r="L15" s="65">
        <v>0</v>
      </c>
      <c r="M15" s="55"/>
      <c r="N15" s="65">
        <v>0</v>
      </c>
    </row>
    <row r="16" spans="1:14" x14ac:dyDescent="0.35">
      <c r="A16" s="25" t="s">
        <v>0</v>
      </c>
      <c r="B16" s="25"/>
      <c r="C16" s="25"/>
      <c r="D16" s="122">
        <f>SUM(D11:D15)</f>
        <v>309724</v>
      </c>
      <c r="E16" s="55"/>
      <c r="F16" s="122">
        <f>SUM(F11:F15)</f>
        <v>169919</v>
      </c>
      <c r="G16" s="55"/>
      <c r="H16" s="122">
        <f>SUM(H11:H15)</f>
        <v>37188</v>
      </c>
      <c r="I16" s="123"/>
      <c r="J16" s="174">
        <f>SUM(J11:J15)</f>
        <v>287472</v>
      </c>
      <c r="K16" s="55"/>
      <c r="L16" s="174">
        <f>SUM(L11:L15)</f>
        <v>4390</v>
      </c>
      <c r="M16" s="55"/>
      <c r="N16" s="174">
        <f>SUM(N11:N15)</f>
        <v>19381</v>
      </c>
    </row>
    <row r="17" spans="1:14" x14ac:dyDescent="0.35">
      <c r="A17" s="25" t="s">
        <v>143</v>
      </c>
      <c r="B17" s="25"/>
      <c r="C17" s="25"/>
      <c r="D17" s="65">
        <f>D9-D16</f>
        <v>-11452</v>
      </c>
      <c r="E17" s="65"/>
      <c r="F17" s="65">
        <f>F9-F16</f>
        <v>-41447</v>
      </c>
      <c r="G17" s="65"/>
      <c r="H17" s="65">
        <f>H9-H16</f>
        <v>-9828</v>
      </c>
      <c r="I17" s="65"/>
      <c r="J17" s="65">
        <f>J9-J16</f>
        <v>-6616</v>
      </c>
      <c r="K17" s="65"/>
      <c r="L17" s="65">
        <f>L9-L16</f>
        <v>-4390</v>
      </c>
      <c r="M17" s="65"/>
      <c r="N17" s="65">
        <f>N9-N16</f>
        <v>-358</v>
      </c>
    </row>
    <row r="18" spans="1:14" x14ac:dyDescent="0.35">
      <c r="A18" s="25" t="s">
        <v>228</v>
      </c>
      <c r="B18" s="25"/>
      <c r="C18" s="25"/>
      <c r="D18" s="65">
        <v>0</v>
      </c>
      <c r="E18" s="65"/>
      <c r="F18" s="65">
        <v>0</v>
      </c>
      <c r="G18" s="65"/>
      <c r="H18" s="65">
        <v>313</v>
      </c>
      <c r="I18" s="65"/>
      <c r="J18" s="65">
        <v>0</v>
      </c>
      <c r="K18" s="65"/>
      <c r="L18" s="65">
        <v>0</v>
      </c>
      <c r="M18" s="65"/>
      <c r="N18" s="65">
        <v>0</v>
      </c>
    </row>
    <row r="19" spans="1:14" x14ac:dyDescent="0.35">
      <c r="A19" s="25" t="s">
        <v>191</v>
      </c>
      <c r="B19" s="25"/>
      <c r="C19" s="25"/>
      <c r="D19" s="65">
        <v>0</v>
      </c>
      <c r="E19" s="65"/>
      <c r="F19" s="65">
        <v>-3758</v>
      </c>
      <c r="G19" s="65"/>
      <c r="H19" s="65">
        <v>-101</v>
      </c>
      <c r="I19" s="65"/>
      <c r="J19" s="65">
        <v>0</v>
      </c>
      <c r="K19" s="65"/>
      <c r="L19" s="65">
        <v>0</v>
      </c>
      <c r="M19" s="65"/>
      <c r="N19" s="65">
        <v>0</v>
      </c>
    </row>
    <row r="20" spans="1:14" ht="16" thickBot="1" x14ac:dyDescent="0.4">
      <c r="A20" s="25" t="s">
        <v>162</v>
      </c>
      <c r="B20" s="25"/>
      <c r="C20" s="25"/>
      <c r="D20" s="124">
        <f>SUM(D17:D19)</f>
        <v>-11452</v>
      </c>
      <c r="E20" s="61"/>
      <c r="F20" s="124">
        <f>SUM(F17:F19)</f>
        <v>-45205</v>
      </c>
      <c r="G20" s="61"/>
      <c r="H20" s="124">
        <f>SUM(H17:H19)</f>
        <v>-9616</v>
      </c>
      <c r="I20" s="125"/>
      <c r="J20" s="124">
        <f>SUM(J17:J19)</f>
        <v>-6616</v>
      </c>
      <c r="K20" s="61"/>
      <c r="L20" s="124">
        <f>SUM(L17:L19)</f>
        <v>-4390</v>
      </c>
      <c r="M20" s="61"/>
      <c r="N20" s="124">
        <f>SUM(N17:N19)</f>
        <v>-358</v>
      </c>
    </row>
    <row r="21" spans="1:14" s="169" customFormat="1" ht="16" thickTop="1" x14ac:dyDescent="0.35">
      <c r="A21" s="25"/>
      <c r="B21" s="25"/>
      <c r="C21" s="25"/>
      <c r="D21" s="125"/>
      <c r="E21" s="61"/>
      <c r="F21" s="125"/>
      <c r="G21" s="61"/>
      <c r="H21" s="125"/>
      <c r="I21" s="125"/>
      <c r="J21" s="125"/>
      <c r="K21" s="61"/>
      <c r="L21" s="125"/>
      <c r="M21" s="61"/>
      <c r="N21" s="125"/>
    </row>
    <row r="22" spans="1:14" x14ac:dyDescent="0.35">
      <c r="D22" s="60"/>
      <c r="E22" s="60"/>
      <c r="F22" s="60"/>
      <c r="G22" s="60"/>
      <c r="H22" s="60"/>
      <c r="I22" s="60"/>
    </row>
    <row r="23" spans="1:14" x14ac:dyDescent="0.35">
      <c r="A23" s="126"/>
      <c r="B23" s="126"/>
      <c r="C23" s="169"/>
      <c r="D23" s="201" t="s">
        <v>32</v>
      </c>
      <c r="E23" s="201"/>
      <c r="F23" s="201"/>
      <c r="G23" s="201"/>
      <c r="H23" s="201"/>
      <c r="J23" s="201" t="s">
        <v>32</v>
      </c>
      <c r="K23" s="201"/>
      <c r="L23" s="201"/>
      <c r="M23" s="201"/>
      <c r="N23" s="201"/>
    </row>
    <row r="24" spans="1:14" x14ac:dyDescent="0.35">
      <c r="D24" s="209" t="s">
        <v>185</v>
      </c>
      <c r="E24" s="209"/>
      <c r="F24" s="209"/>
      <c r="G24" s="209"/>
      <c r="H24" s="209"/>
      <c r="J24" s="209" t="s">
        <v>153</v>
      </c>
      <c r="K24" s="209"/>
      <c r="L24" s="209"/>
      <c r="M24" s="209"/>
      <c r="N24" s="209"/>
    </row>
    <row r="25" spans="1:14" x14ac:dyDescent="0.35">
      <c r="D25" s="169"/>
      <c r="E25" s="60"/>
      <c r="F25" s="60"/>
      <c r="G25" s="60"/>
      <c r="J25" s="48"/>
      <c r="K25" s="48"/>
      <c r="L25" s="48"/>
    </row>
    <row r="26" spans="1:14" x14ac:dyDescent="0.35">
      <c r="A26" s="1" t="s">
        <v>209</v>
      </c>
      <c r="D26" s="169" t="s">
        <v>245</v>
      </c>
      <c r="E26" s="170"/>
      <c r="F26" s="170"/>
      <c r="G26" s="169"/>
      <c r="H26" s="160">
        <v>-66273</v>
      </c>
      <c r="J26" s="1" t="s">
        <v>245</v>
      </c>
      <c r="K26" s="170"/>
      <c r="L26" s="170"/>
      <c r="N26" s="160">
        <v>-11364</v>
      </c>
    </row>
    <row r="27" spans="1:14" x14ac:dyDescent="0.35">
      <c r="A27" s="1" t="s">
        <v>210</v>
      </c>
      <c r="E27" s="177"/>
      <c r="F27" s="177"/>
      <c r="G27" s="177"/>
      <c r="H27" s="177">
        <v>-12607</v>
      </c>
      <c r="K27" s="179"/>
      <c r="L27" s="179"/>
      <c r="M27" s="48"/>
      <c r="N27" s="171">
        <v>-7073</v>
      </c>
    </row>
    <row r="28" spans="1:14" x14ac:dyDescent="0.35">
      <c r="A28" s="1" t="s">
        <v>211</v>
      </c>
      <c r="E28" s="182"/>
      <c r="F28" s="182"/>
      <c r="G28" s="177"/>
      <c r="H28" s="182">
        <v>8855</v>
      </c>
      <c r="K28" s="179"/>
      <c r="L28" s="179"/>
      <c r="M28" s="48"/>
      <c r="N28" s="178">
        <v>2446</v>
      </c>
    </row>
    <row r="29" spans="1:14" ht="16" thickBot="1" x14ac:dyDescent="0.4">
      <c r="A29" s="1" t="s">
        <v>212</v>
      </c>
      <c r="D29" s="180" t="s">
        <v>245</v>
      </c>
      <c r="E29" s="173"/>
      <c r="F29" s="173"/>
      <c r="G29" s="180"/>
      <c r="H29" s="181">
        <f>SUM(H26:H28)</f>
        <v>-70025</v>
      </c>
      <c r="J29" s="180" t="s">
        <v>245</v>
      </c>
      <c r="K29" s="173"/>
      <c r="L29" s="173"/>
      <c r="M29" s="180"/>
      <c r="N29" s="181">
        <f>SUM(N26:N28)</f>
        <v>-15991</v>
      </c>
    </row>
    <row r="30" spans="1:14" ht="16" thickTop="1" x14ac:dyDescent="0.35">
      <c r="K30" s="48"/>
      <c r="L30" s="48"/>
      <c r="M30" s="48"/>
    </row>
    <row r="31" spans="1:14" x14ac:dyDescent="0.35">
      <c r="D31" s="60"/>
      <c r="E31" s="60"/>
      <c r="K31" s="48"/>
      <c r="L31" s="48"/>
      <c r="M31" s="48"/>
    </row>
    <row r="32" spans="1:14" x14ac:dyDescent="0.35">
      <c r="D32" s="213"/>
      <c r="E32" s="213"/>
      <c r="F32" s="213"/>
      <c r="G32" s="213"/>
      <c r="H32" s="213"/>
      <c r="K32" s="48"/>
      <c r="L32" s="48"/>
      <c r="M32" s="48"/>
    </row>
    <row r="33" spans="4:13" x14ac:dyDescent="0.35">
      <c r="D33" s="213"/>
      <c r="E33" s="213"/>
      <c r="F33" s="213"/>
      <c r="G33" s="213"/>
      <c r="H33" s="213"/>
      <c r="K33" s="48"/>
      <c r="L33" s="48"/>
      <c r="M33" s="48"/>
    </row>
  </sheetData>
  <mergeCells count="10">
    <mergeCell ref="D5:H5"/>
    <mergeCell ref="D6:H6"/>
    <mergeCell ref="J5:N5"/>
    <mergeCell ref="J6:N6"/>
    <mergeCell ref="D32:H32"/>
    <mergeCell ref="D33:H33"/>
    <mergeCell ref="J23:N23"/>
    <mergeCell ref="J24:N24"/>
    <mergeCell ref="D23:H23"/>
    <mergeCell ref="D24:H2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A6A5C-7F44-4679-8EC0-20DD324A1FA6}">
  <dimension ref="A1:AA48"/>
  <sheetViews>
    <sheetView showGridLines="0" zoomScaleNormal="100" workbookViewId="0">
      <selection activeCell="B42" sqref="B42"/>
    </sheetView>
  </sheetViews>
  <sheetFormatPr defaultColWidth="9.1796875" defaultRowHeight="15.5" x14ac:dyDescent="0.35"/>
  <cols>
    <col min="1" max="1" width="3.54296875" style="184" customWidth="1"/>
    <col min="2" max="2" width="67.54296875" style="184" bestFit="1" customWidth="1"/>
    <col min="3" max="3" width="11.54296875" style="184" customWidth="1"/>
    <col min="4" max="4" width="16.54296875" style="184" customWidth="1"/>
    <col min="5" max="5" width="2.54296875" style="184" customWidth="1"/>
    <col min="6" max="6" width="17.54296875" style="184" customWidth="1"/>
    <col min="7" max="7" width="2.453125" style="184" customWidth="1"/>
    <col min="8" max="8" width="18.1796875" style="184" customWidth="1"/>
    <col min="9" max="9" width="3.453125" style="184" customWidth="1"/>
    <col min="10" max="10" width="19.1796875" style="184" customWidth="1"/>
    <col min="11" max="11" width="13.81640625" style="184" customWidth="1"/>
    <col min="12" max="12" width="13.26953125" style="184" customWidth="1"/>
    <col min="13" max="13" width="3.453125" style="184" customWidth="1"/>
    <col min="14" max="14" width="15.81640625" style="184" customWidth="1"/>
    <col min="15" max="15" width="14" style="184" bestFit="1" customWidth="1"/>
    <col min="16" max="16" width="3.453125" style="184" customWidth="1"/>
    <col min="17" max="17" width="13.54296875" style="184" customWidth="1"/>
    <col min="18" max="16384" width="9.1796875" style="184"/>
  </cols>
  <sheetData>
    <row r="1" spans="2:12" s="198" customFormat="1" x14ac:dyDescent="0.35">
      <c r="B1" s="36" t="s">
        <v>251</v>
      </c>
    </row>
    <row r="2" spans="2:12" s="198" customFormat="1" x14ac:dyDescent="0.35">
      <c r="B2" s="36" t="s">
        <v>261</v>
      </c>
    </row>
    <row r="3" spans="2:12" s="198" customFormat="1" x14ac:dyDescent="0.35">
      <c r="B3" s="200" t="s">
        <v>253</v>
      </c>
    </row>
    <row r="5" spans="2:12" x14ac:dyDescent="0.35">
      <c r="B5" s="139"/>
      <c r="C5" s="188"/>
      <c r="D5" s="215" t="s">
        <v>32</v>
      </c>
      <c r="E5" s="215"/>
      <c r="F5" s="215"/>
      <c r="H5" s="222"/>
      <c r="I5" s="222"/>
      <c r="J5" s="222"/>
    </row>
    <row r="6" spans="2:12" x14ac:dyDescent="0.35">
      <c r="B6" s="139"/>
      <c r="C6" s="140"/>
      <c r="D6" s="216">
        <v>43555</v>
      </c>
      <c r="E6" s="217"/>
      <c r="F6" s="217"/>
      <c r="H6" s="223"/>
      <c r="I6" s="222"/>
      <c r="J6" s="222"/>
    </row>
    <row r="7" spans="2:12" x14ac:dyDescent="0.35">
      <c r="B7" s="141"/>
      <c r="C7" s="139"/>
      <c r="D7" s="142" t="s">
        <v>155</v>
      </c>
      <c r="E7" s="143"/>
      <c r="F7" s="142" t="s">
        <v>156</v>
      </c>
      <c r="H7" s="185"/>
      <c r="I7" s="144"/>
      <c r="J7" s="185"/>
    </row>
    <row r="8" spans="2:12" x14ac:dyDescent="0.35">
      <c r="B8" s="139" t="s">
        <v>160</v>
      </c>
      <c r="C8" s="140"/>
      <c r="D8" s="145">
        <v>414</v>
      </c>
      <c r="E8" s="146"/>
      <c r="F8" s="147"/>
      <c r="H8" s="148"/>
      <c r="I8" s="144"/>
      <c r="J8" s="185"/>
    </row>
    <row r="9" spans="2:12" x14ac:dyDescent="0.35">
      <c r="B9" s="149" t="s">
        <v>157</v>
      </c>
      <c r="C9" s="150"/>
      <c r="D9" s="151">
        <v>128472</v>
      </c>
      <c r="E9" s="151"/>
      <c r="F9" s="151">
        <v>310319</v>
      </c>
      <c r="H9" s="152"/>
      <c r="I9" s="152"/>
      <c r="J9" s="152"/>
      <c r="K9" s="23"/>
      <c r="L9" s="23"/>
    </row>
    <row r="10" spans="2:12" x14ac:dyDescent="0.35">
      <c r="B10" s="139" t="s">
        <v>158</v>
      </c>
      <c r="C10" s="153"/>
      <c r="D10" s="154"/>
      <c r="E10" s="154"/>
      <c r="F10" s="154"/>
      <c r="H10" s="155"/>
      <c r="I10" s="156"/>
      <c r="J10" s="157"/>
      <c r="L10" s="23"/>
    </row>
    <row r="11" spans="2:12" x14ac:dyDescent="0.35">
      <c r="B11" s="158" t="s">
        <v>171</v>
      </c>
      <c r="C11" s="159"/>
      <c r="D11" s="160">
        <v>116709</v>
      </c>
      <c r="E11" s="160"/>
      <c r="F11" s="160">
        <v>281906</v>
      </c>
      <c r="H11" s="152"/>
      <c r="I11" s="161"/>
      <c r="J11" s="161"/>
      <c r="L11" s="23"/>
    </row>
    <row r="12" spans="2:12" x14ac:dyDescent="0.35">
      <c r="B12" s="158" t="s">
        <v>172</v>
      </c>
      <c r="C12" s="162"/>
      <c r="D12" s="92">
        <v>4681</v>
      </c>
      <c r="E12" s="92"/>
      <c r="F12" s="92">
        <v>11307</v>
      </c>
      <c r="H12" s="152"/>
      <c r="I12" s="163"/>
      <c r="J12" s="163"/>
      <c r="L12" s="23"/>
    </row>
    <row r="13" spans="2:12" x14ac:dyDescent="0.35">
      <c r="B13" s="158" t="s">
        <v>173</v>
      </c>
      <c r="C13" s="31"/>
      <c r="D13" s="92">
        <v>1238</v>
      </c>
      <c r="E13" s="92"/>
      <c r="F13" s="92">
        <v>2990</v>
      </c>
      <c r="H13" s="152"/>
      <c r="I13" s="163"/>
      <c r="J13" s="163"/>
      <c r="L13" s="23"/>
    </row>
    <row r="14" spans="2:12" x14ac:dyDescent="0.35">
      <c r="B14" s="158" t="s">
        <v>161</v>
      </c>
      <c r="C14" s="162"/>
      <c r="D14" s="93">
        <v>5542</v>
      </c>
      <c r="E14" s="92"/>
      <c r="F14" s="93">
        <v>13386</v>
      </c>
      <c r="H14" s="152"/>
      <c r="J14" s="163"/>
      <c r="L14" s="23"/>
    </row>
    <row r="15" spans="2:12" x14ac:dyDescent="0.35">
      <c r="B15" s="149" t="s">
        <v>159</v>
      </c>
      <c r="C15" s="164"/>
      <c r="D15" s="92">
        <f>SUM(D11:D14)</f>
        <v>128170</v>
      </c>
      <c r="E15" s="92"/>
      <c r="F15" s="92">
        <f>SUM(F11:F14)</f>
        <v>309589</v>
      </c>
      <c r="H15" s="152"/>
      <c r="I15" s="163"/>
      <c r="J15" s="163"/>
      <c r="L15" s="23"/>
    </row>
    <row r="16" spans="2:12" x14ac:dyDescent="0.35">
      <c r="B16" s="149" t="s">
        <v>174</v>
      </c>
      <c r="C16" s="31"/>
      <c r="D16" s="92">
        <v>1655</v>
      </c>
      <c r="E16" s="92"/>
      <c r="F16" s="160">
        <v>3998</v>
      </c>
      <c r="H16" s="152"/>
      <c r="I16" s="163"/>
      <c r="J16" s="163"/>
      <c r="L16" s="23"/>
    </row>
    <row r="17" spans="1:27" ht="16" thickBot="1" x14ac:dyDescent="0.4">
      <c r="B17" s="176" t="s">
        <v>262</v>
      </c>
      <c r="C17" s="165"/>
      <c r="D17" s="166">
        <f>D9-D15-D16</f>
        <v>-1353</v>
      </c>
      <c r="E17" s="165"/>
      <c r="F17" s="166">
        <f>F9-F15-F16</f>
        <v>-3268</v>
      </c>
      <c r="H17" s="152"/>
      <c r="I17" s="167"/>
      <c r="J17" s="167"/>
      <c r="K17" s="24"/>
    </row>
    <row r="18" spans="1:27" ht="16" thickTop="1" x14ac:dyDescent="0.35">
      <c r="B18" s="139"/>
      <c r="C18" s="165"/>
      <c r="D18" s="168"/>
      <c r="E18" s="165"/>
      <c r="F18" s="168"/>
      <c r="H18" s="167"/>
      <c r="I18" s="167"/>
      <c r="J18" s="167"/>
      <c r="K18" s="24"/>
    </row>
    <row r="19" spans="1:27" ht="17.25" customHeight="1" x14ac:dyDescent="0.35">
      <c r="A19" s="189" t="s">
        <v>163</v>
      </c>
      <c r="B19" s="228" t="s">
        <v>203</v>
      </c>
      <c r="C19" s="228"/>
      <c r="D19" s="228"/>
      <c r="E19" s="228"/>
      <c r="F19" s="228"/>
      <c r="G19" s="228"/>
      <c r="H19" s="228"/>
      <c r="I19" s="186"/>
      <c r="J19" s="186"/>
      <c r="K19" s="190"/>
      <c r="L19" s="81"/>
      <c r="N19" s="104"/>
      <c r="O19" s="190"/>
      <c r="P19" s="191"/>
      <c r="Q19" s="48"/>
      <c r="R19" s="48"/>
      <c r="S19" s="48"/>
      <c r="T19" s="191"/>
      <c r="U19" s="190"/>
      <c r="V19" s="48"/>
      <c r="W19" s="48"/>
      <c r="X19" s="48"/>
      <c r="Y19" s="48"/>
      <c r="Z19" s="48"/>
      <c r="AA19" s="48"/>
    </row>
    <row r="20" spans="1:27" ht="32.25" customHeight="1" x14ac:dyDescent="0.35">
      <c r="A20" s="189" t="s">
        <v>164</v>
      </c>
      <c r="B20" s="229" t="s">
        <v>218</v>
      </c>
      <c r="C20" s="229"/>
      <c r="D20" s="229"/>
      <c r="E20" s="229"/>
      <c r="F20" s="229"/>
      <c r="G20" s="117"/>
      <c r="H20" s="117"/>
      <c r="I20" s="187"/>
      <c r="J20" s="187"/>
      <c r="K20" s="190"/>
      <c r="L20" s="192"/>
      <c r="M20" s="193"/>
      <c r="N20" s="193"/>
      <c r="O20" s="193"/>
      <c r="P20" s="193"/>
      <c r="Q20" s="193"/>
      <c r="R20" s="193"/>
      <c r="S20" s="193"/>
      <c r="T20" s="193"/>
      <c r="U20" s="186"/>
      <c r="V20" s="48"/>
      <c r="W20" s="48"/>
      <c r="X20" s="48"/>
      <c r="Y20" s="48"/>
      <c r="Z20" s="48"/>
      <c r="AA20" s="48"/>
    </row>
    <row r="21" spans="1:27" x14ac:dyDescent="0.35">
      <c r="B21" s="25"/>
      <c r="C21" s="25"/>
      <c r="D21" s="25"/>
      <c r="E21" s="25"/>
      <c r="F21" s="25"/>
      <c r="G21" s="25"/>
      <c r="H21" s="25"/>
      <c r="I21" s="25"/>
      <c r="J21" s="25"/>
      <c r="K21" s="25"/>
      <c r="L21" s="25"/>
      <c r="M21" s="25"/>
    </row>
    <row r="22" spans="1:27" x14ac:dyDescent="0.35">
      <c r="B22" s="38"/>
      <c r="C22" s="38"/>
      <c r="D22" s="38"/>
      <c r="E22" s="38"/>
      <c r="F22" s="38"/>
      <c r="G22" s="38"/>
      <c r="H22" s="38"/>
      <c r="I22" s="38"/>
      <c r="J22" s="38"/>
      <c r="K22" s="39"/>
      <c r="L22" s="38"/>
      <c r="M22" s="38"/>
    </row>
    <row r="23" spans="1:27" x14ac:dyDescent="0.35">
      <c r="B23" s="38"/>
    </row>
    <row r="24" spans="1:27" ht="15.75" customHeight="1" x14ac:dyDescent="0.35">
      <c r="B24" s="38"/>
      <c r="D24" s="215" t="s">
        <v>32</v>
      </c>
      <c r="E24" s="215"/>
      <c r="F24" s="215"/>
      <c r="J24" s="24"/>
      <c r="K24" s="23"/>
    </row>
    <row r="25" spans="1:27" x14ac:dyDescent="0.35">
      <c r="B25" s="2" t="s">
        <v>229</v>
      </c>
      <c r="D25" s="216">
        <v>43555</v>
      </c>
      <c r="E25" s="217"/>
      <c r="F25" s="217"/>
      <c r="J25" s="24"/>
    </row>
    <row r="26" spans="1:27" x14ac:dyDescent="0.35">
      <c r="B26" s="184" t="s">
        <v>135</v>
      </c>
      <c r="D26" s="218">
        <v>-45205</v>
      </c>
      <c r="E26" s="218"/>
      <c r="F26" s="218"/>
      <c r="H26" s="31"/>
    </row>
    <row r="27" spans="1:27" x14ac:dyDescent="0.35">
      <c r="B27" s="184" t="s">
        <v>160</v>
      </c>
      <c r="D27" s="219" t="s">
        <v>200</v>
      </c>
      <c r="E27" s="219"/>
      <c r="F27" s="219"/>
      <c r="H27" s="31"/>
    </row>
    <row r="28" spans="1:27" ht="16" thickBot="1" x14ac:dyDescent="0.4">
      <c r="B28" s="184" t="s">
        <v>180</v>
      </c>
      <c r="D28" s="220">
        <f>(D26/D27)*1000</f>
        <v>-109190.82125603865</v>
      </c>
      <c r="E28" s="220"/>
      <c r="F28" s="220"/>
      <c r="H28" s="31"/>
    </row>
    <row r="29" spans="1:27" ht="16" thickTop="1" x14ac:dyDescent="0.35">
      <c r="D29" s="194"/>
      <c r="E29" s="147"/>
      <c r="F29" s="147"/>
    </row>
    <row r="30" spans="1:27" x14ac:dyDescent="0.35">
      <c r="B30" s="184" t="s">
        <v>201</v>
      </c>
      <c r="D30" s="218">
        <f>D26</f>
        <v>-45205</v>
      </c>
      <c r="E30" s="218"/>
      <c r="F30" s="218"/>
    </row>
    <row r="31" spans="1:27" x14ac:dyDescent="0.35">
      <c r="B31" s="184" t="s">
        <v>235</v>
      </c>
      <c r="D31" s="221">
        <v>1321</v>
      </c>
      <c r="E31" s="221"/>
      <c r="F31" s="221"/>
    </row>
    <row r="32" spans="1:27" x14ac:dyDescent="0.35">
      <c r="B32" s="184" t="s">
        <v>236</v>
      </c>
      <c r="D32" s="221">
        <v>5602</v>
      </c>
      <c r="E32" s="221"/>
      <c r="F32" s="221"/>
    </row>
    <row r="33" spans="1:10" x14ac:dyDescent="0.35">
      <c r="B33" s="184" t="s">
        <v>237</v>
      </c>
      <c r="D33" s="221">
        <v>-1229</v>
      </c>
      <c r="E33" s="221"/>
      <c r="F33" s="221"/>
    </row>
    <row r="34" spans="1:10" x14ac:dyDescent="0.35">
      <c r="B34" s="184" t="s">
        <v>238</v>
      </c>
      <c r="D34" s="221">
        <v>4877</v>
      </c>
      <c r="E34" s="221"/>
      <c r="F34" s="221"/>
    </row>
    <row r="35" spans="1:10" x14ac:dyDescent="0.35">
      <c r="B35" s="184" t="s">
        <v>239</v>
      </c>
      <c r="D35" s="221">
        <v>421</v>
      </c>
      <c r="E35" s="221"/>
      <c r="F35" s="221"/>
    </row>
    <row r="36" spans="1:10" x14ac:dyDescent="0.35">
      <c r="B36" s="184" t="s">
        <v>240</v>
      </c>
      <c r="D36" s="221">
        <v>12225</v>
      </c>
      <c r="E36" s="221"/>
      <c r="F36" s="221"/>
    </row>
    <row r="37" spans="1:10" x14ac:dyDescent="0.35">
      <c r="B37" s="184" t="s">
        <v>241</v>
      </c>
      <c r="D37" s="221">
        <v>9326</v>
      </c>
      <c r="E37" s="221"/>
      <c r="F37" s="221"/>
    </row>
    <row r="38" spans="1:10" ht="15.75" customHeight="1" x14ac:dyDescent="0.35">
      <c r="B38" s="184" t="s">
        <v>242</v>
      </c>
      <c r="D38" s="221">
        <v>11309</v>
      </c>
      <c r="E38" s="221"/>
      <c r="F38" s="221"/>
    </row>
    <row r="39" spans="1:10" ht="15.75" customHeight="1" x14ac:dyDescent="0.35">
      <c r="B39" s="184" t="s">
        <v>262</v>
      </c>
      <c r="D39" s="225">
        <f>SUM(D30:F38)</f>
        <v>-1353</v>
      </c>
      <c r="E39" s="225"/>
      <c r="F39" s="225"/>
      <c r="H39" s="31"/>
    </row>
    <row r="40" spans="1:10" x14ac:dyDescent="0.35">
      <c r="B40" s="184" t="s">
        <v>160</v>
      </c>
      <c r="D40" s="226" t="str">
        <f>D27</f>
        <v>414</v>
      </c>
      <c r="E40" s="227"/>
      <c r="F40" s="227"/>
    </row>
    <row r="41" spans="1:10" ht="16" thickBot="1" x14ac:dyDescent="0.4">
      <c r="B41" s="184" t="s">
        <v>263</v>
      </c>
      <c r="D41" s="224">
        <f>(D39*1000)/D40</f>
        <v>-3268.1159420289855</v>
      </c>
      <c r="E41" s="224"/>
      <c r="F41" s="224"/>
    </row>
    <row r="42" spans="1:10" ht="31.5" customHeight="1" thickTop="1" x14ac:dyDescent="0.35"/>
    <row r="43" spans="1:10" ht="35.5" customHeight="1" x14ac:dyDescent="0.35">
      <c r="A43" s="175" t="s">
        <v>163</v>
      </c>
      <c r="B43" s="214" t="s">
        <v>202</v>
      </c>
      <c r="C43" s="214"/>
      <c r="D43" s="214"/>
      <c r="E43" s="214"/>
      <c r="F43" s="214"/>
      <c r="G43" s="195"/>
      <c r="H43" s="195"/>
      <c r="I43" s="195"/>
      <c r="J43" s="195"/>
    </row>
    <row r="44" spans="1:10" ht="39" customHeight="1" x14ac:dyDescent="0.35">
      <c r="A44" s="175" t="s">
        <v>164</v>
      </c>
      <c r="B44" s="214" t="s">
        <v>230</v>
      </c>
      <c r="C44" s="214"/>
      <c r="D44" s="214"/>
      <c r="E44" s="214"/>
      <c r="F44" s="214"/>
      <c r="G44" s="195"/>
      <c r="H44" s="195"/>
      <c r="I44" s="195"/>
      <c r="J44" s="195"/>
    </row>
    <row r="45" spans="1:10" ht="36" customHeight="1" x14ac:dyDescent="0.35">
      <c r="A45" s="175" t="s">
        <v>165</v>
      </c>
      <c r="B45" s="214" t="s">
        <v>231</v>
      </c>
      <c r="C45" s="214"/>
      <c r="D45" s="214"/>
      <c r="E45" s="214"/>
      <c r="F45" s="214"/>
      <c r="G45" s="214"/>
      <c r="H45" s="214"/>
      <c r="I45" s="214"/>
      <c r="J45" s="214"/>
    </row>
    <row r="46" spans="1:10" ht="33" customHeight="1" x14ac:dyDescent="0.35">
      <c r="A46" s="175" t="s">
        <v>166</v>
      </c>
      <c r="B46" s="214" t="s">
        <v>232</v>
      </c>
      <c r="C46" s="214"/>
      <c r="D46" s="214"/>
      <c r="E46" s="214"/>
      <c r="F46" s="214"/>
      <c r="G46" s="214"/>
      <c r="H46" s="214"/>
      <c r="I46" s="214"/>
      <c r="J46" s="214"/>
    </row>
    <row r="47" spans="1:10" ht="36" customHeight="1" x14ac:dyDescent="0.35">
      <c r="A47" s="175" t="s">
        <v>167</v>
      </c>
      <c r="B47" s="214" t="s">
        <v>233</v>
      </c>
      <c r="C47" s="214"/>
      <c r="D47" s="214"/>
      <c r="E47" s="214"/>
      <c r="F47" s="214"/>
      <c r="G47" s="214"/>
      <c r="H47" s="214"/>
      <c r="I47" s="214"/>
      <c r="J47" s="214"/>
    </row>
    <row r="48" spans="1:10" ht="28.5" customHeight="1" x14ac:dyDescent="0.35">
      <c r="A48" s="175" t="s">
        <v>168</v>
      </c>
      <c r="B48" s="214" t="s">
        <v>234</v>
      </c>
      <c r="C48" s="214"/>
      <c r="D48" s="214"/>
      <c r="E48" s="214"/>
      <c r="F48" s="214"/>
      <c r="G48" s="214"/>
      <c r="H48" s="214"/>
      <c r="I48" s="214"/>
      <c r="J48" s="214"/>
    </row>
  </sheetData>
  <mergeCells count="33">
    <mergeCell ref="H5:J5"/>
    <mergeCell ref="H6:J6"/>
    <mergeCell ref="D41:F41"/>
    <mergeCell ref="D39:F39"/>
    <mergeCell ref="D40:F40"/>
    <mergeCell ref="D25:F25"/>
    <mergeCell ref="D30:F30"/>
    <mergeCell ref="D31:F31"/>
    <mergeCell ref="D35:F35"/>
    <mergeCell ref="D37:F37"/>
    <mergeCell ref="D38:F38"/>
    <mergeCell ref="B19:H19"/>
    <mergeCell ref="D34:F34"/>
    <mergeCell ref="B20:F20"/>
    <mergeCell ref="B43:F43"/>
    <mergeCell ref="D5:F5"/>
    <mergeCell ref="D6:F6"/>
    <mergeCell ref="B45:F45"/>
    <mergeCell ref="D24:F24"/>
    <mergeCell ref="D26:F26"/>
    <mergeCell ref="D27:F27"/>
    <mergeCell ref="D28:F28"/>
    <mergeCell ref="D36:F36"/>
    <mergeCell ref="D32:F32"/>
    <mergeCell ref="D33:F33"/>
    <mergeCell ref="G47:J47"/>
    <mergeCell ref="B48:F48"/>
    <mergeCell ref="G48:J48"/>
    <mergeCell ref="B47:F47"/>
    <mergeCell ref="B44:F44"/>
    <mergeCell ref="G45:J45"/>
    <mergeCell ref="B46:F46"/>
    <mergeCell ref="G46:J46"/>
  </mergeCells>
  <pageMargins left="0.7" right="0.7" top="0.75" bottom="0.75" header="0.3" footer="0.3"/>
  <pageSetup orientation="portrait" r:id="rId1"/>
  <ignoredErrors>
    <ignoredError sqref="A43 A44:A48 A19:A20 D2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02E4F-F6B5-4DDC-81CD-D0D7AD293378}">
  <dimension ref="A1:X129"/>
  <sheetViews>
    <sheetView showGridLines="0" tabSelected="1" zoomScaleNormal="100" workbookViewId="0">
      <selection activeCell="M5" sqref="M5"/>
    </sheetView>
  </sheetViews>
  <sheetFormatPr defaultColWidth="9.1796875" defaultRowHeight="15.5" x14ac:dyDescent="0.35"/>
  <cols>
    <col min="1" max="1" width="45" style="86" customWidth="1"/>
    <col min="2" max="2" width="12.54296875" style="86" customWidth="1"/>
    <col min="3" max="3" width="3.54296875" style="86" customWidth="1"/>
    <col min="4" max="4" width="11.453125" style="86" customWidth="1"/>
    <col min="5" max="5" width="3.54296875" style="86" customWidth="1"/>
    <col min="6" max="6" width="11.453125" style="86" customWidth="1"/>
    <col min="7" max="7" width="2.81640625" style="86" customWidth="1"/>
    <col min="8" max="8" width="11.453125" style="5" customWidth="1"/>
    <col min="9" max="9" width="2.81640625" style="86" customWidth="1"/>
    <col min="10" max="10" width="14.81640625" style="86" customWidth="1"/>
    <col min="11" max="11" width="10.81640625" style="86" bestFit="1" customWidth="1"/>
    <col min="12" max="16384" width="9.1796875" style="86"/>
  </cols>
  <sheetData>
    <row r="1" spans="1:24" s="198" customFormat="1" x14ac:dyDescent="0.35">
      <c r="A1" s="36" t="s">
        <v>251</v>
      </c>
      <c r="H1" s="5"/>
    </row>
    <row r="2" spans="1:24" s="198" customFormat="1" x14ac:dyDescent="0.35">
      <c r="A2" s="36" t="s">
        <v>260</v>
      </c>
      <c r="H2" s="5"/>
    </row>
    <row r="3" spans="1:24" s="198" customFormat="1" x14ac:dyDescent="0.35">
      <c r="A3" s="200" t="s">
        <v>253</v>
      </c>
      <c r="H3" s="5"/>
    </row>
    <row r="4" spans="1:24" x14ac:dyDescent="0.35">
      <c r="A4" s="2"/>
    </row>
    <row r="5" spans="1:24" x14ac:dyDescent="0.35">
      <c r="A5" s="2"/>
      <c r="B5" s="201" t="s">
        <v>32</v>
      </c>
      <c r="C5" s="201"/>
      <c r="D5" s="201"/>
      <c r="E5" s="201"/>
      <c r="F5" s="201"/>
      <c r="G5" s="201"/>
      <c r="H5" s="201"/>
      <c r="I5" s="201"/>
      <c r="J5" s="201"/>
    </row>
    <row r="6" spans="1:24" x14ac:dyDescent="0.35">
      <c r="A6" s="127"/>
      <c r="B6" s="209" t="s">
        <v>153</v>
      </c>
      <c r="C6" s="209"/>
      <c r="D6" s="209"/>
      <c r="E6" s="209"/>
      <c r="F6" s="209"/>
      <c r="G6" s="209"/>
      <c r="H6" s="209"/>
      <c r="I6" s="209"/>
      <c r="J6" s="209"/>
      <c r="O6" s="84"/>
      <c r="P6" s="84"/>
      <c r="Q6" s="84"/>
      <c r="R6" s="84"/>
      <c r="S6" s="84"/>
      <c r="T6" s="84"/>
      <c r="U6" s="84"/>
      <c r="V6" s="84"/>
      <c r="W6" s="84"/>
      <c r="X6" s="84"/>
    </row>
    <row r="7" spans="1:24" s="85" customFormat="1" ht="31" x14ac:dyDescent="0.35">
      <c r="A7" s="128"/>
      <c r="B7" s="129" t="s">
        <v>113</v>
      </c>
      <c r="C7" s="128"/>
      <c r="D7" s="129" t="s">
        <v>114</v>
      </c>
      <c r="E7" s="128"/>
      <c r="F7" s="129" t="s">
        <v>154</v>
      </c>
      <c r="G7" s="130"/>
      <c r="H7" s="131" t="s">
        <v>199</v>
      </c>
      <c r="I7" s="130"/>
      <c r="J7" s="129" t="s">
        <v>115</v>
      </c>
    </row>
    <row r="8" spans="1:24" s="85" customFormat="1" x14ac:dyDescent="0.35">
      <c r="A8" s="128"/>
      <c r="B8" s="128"/>
      <c r="C8" s="128"/>
      <c r="D8" s="128"/>
      <c r="E8" s="128"/>
      <c r="F8" s="128"/>
      <c r="G8" s="130"/>
      <c r="H8" s="132"/>
      <c r="I8" s="130"/>
      <c r="J8" s="128"/>
    </row>
    <row r="9" spans="1:24" x14ac:dyDescent="0.35">
      <c r="A9" s="60" t="s">
        <v>38</v>
      </c>
      <c r="B9" s="60"/>
      <c r="C9" s="58"/>
      <c r="D9" s="60"/>
      <c r="E9" s="58"/>
      <c r="F9" s="60"/>
      <c r="G9" s="104"/>
      <c r="H9" s="133"/>
      <c r="I9" s="104"/>
      <c r="J9" s="60"/>
    </row>
    <row r="10" spans="1:24" x14ac:dyDescent="0.35">
      <c r="A10" s="60" t="s">
        <v>93</v>
      </c>
      <c r="B10" s="108">
        <v>213732</v>
      </c>
      <c r="C10" s="58"/>
      <c r="D10" s="134">
        <v>0</v>
      </c>
      <c r="E10" s="58"/>
      <c r="F10" s="108">
        <v>0</v>
      </c>
      <c r="G10" s="81"/>
      <c r="H10" s="108">
        <v>0</v>
      </c>
      <c r="I10" s="81"/>
      <c r="J10" s="108">
        <f>SUM(B10,D10,F10,H10)</f>
        <v>213732</v>
      </c>
    </row>
    <row r="11" spans="1:24" x14ac:dyDescent="0.35">
      <c r="A11" s="60" t="s">
        <v>94</v>
      </c>
      <c r="B11" s="55">
        <v>29063</v>
      </c>
      <c r="C11" s="58"/>
      <c r="D11" s="55">
        <v>0</v>
      </c>
      <c r="E11" s="58"/>
      <c r="F11" s="55">
        <v>0</v>
      </c>
      <c r="G11" s="81"/>
      <c r="H11" s="55">
        <v>0</v>
      </c>
      <c r="I11" s="81"/>
      <c r="J11" s="55">
        <f t="shared" ref="J11:J25" si="0">SUM(B11,D11,F11,H11)</f>
        <v>29063</v>
      </c>
    </row>
    <row r="12" spans="1:24" x14ac:dyDescent="0.35">
      <c r="A12" s="60" t="s">
        <v>204</v>
      </c>
      <c r="B12" s="55">
        <v>38061</v>
      </c>
      <c r="C12" s="58"/>
      <c r="D12" s="55">
        <v>0</v>
      </c>
      <c r="E12" s="58"/>
      <c r="F12" s="55">
        <v>0</v>
      </c>
      <c r="G12" s="81"/>
      <c r="H12" s="55">
        <v>0</v>
      </c>
      <c r="I12" s="81"/>
      <c r="J12" s="55">
        <f t="shared" si="0"/>
        <v>38061</v>
      </c>
    </row>
    <row r="13" spans="1:24" x14ac:dyDescent="0.35">
      <c r="A13" s="60" t="s">
        <v>95</v>
      </c>
      <c r="B13" s="55">
        <v>0</v>
      </c>
      <c r="C13" s="58"/>
      <c r="D13" s="55">
        <v>0</v>
      </c>
      <c r="E13" s="58"/>
      <c r="F13" s="55">
        <v>19023</v>
      </c>
      <c r="G13" s="81"/>
      <c r="H13" s="55">
        <v>0</v>
      </c>
      <c r="I13" s="81"/>
      <c r="J13" s="55">
        <f t="shared" si="0"/>
        <v>19023</v>
      </c>
    </row>
    <row r="14" spans="1:24" x14ac:dyDescent="0.35">
      <c r="A14" s="60" t="s">
        <v>111</v>
      </c>
      <c r="B14" s="107">
        <f>SUM(B10:B13)</f>
        <v>280856</v>
      </c>
      <c r="C14" s="58"/>
      <c r="D14" s="107">
        <f>SUM(D10:D13)</f>
        <v>0</v>
      </c>
      <c r="E14" s="58"/>
      <c r="F14" s="107">
        <f>SUM(F10:F13)</f>
        <v>19023</v>
      </c>
      <c r="G14" s="81"/>
      <c r="H14" s="107">
        <f>SUM(H10:H13)</f>
        <v>0</v>
      </c>
      <c r="I14" s="81"/>
      <c r="J14" s="107">
        <f t="shared" si="0"/>
        <v>299879</v>
      </c>
    </row>
    <row r="15" spans="1:24" x14ac:dyDescent="0.35">
      <c r="A15" s="60" t="s">
        <v>117</v>
      </c>
      <c r="B15" s="55"/>
      <c r="C15" s="58"/>
      <c r="D15" s="55"/>
      <c r="E15" s="58"/>
      <c r="F15" s="55"/>
      <c r="G15" s="81"/>
      <c r="H15" s="55"/>
      <c r="I15" s="81"/>
      <c r="J15" s="55"/>
    </row>
    <row r="16" spans="1:24" x14ac:dyDescent="0.35">
      <c r="A16" s="60" t="s">
        <v>118</v>
      </c>
      <c r="B16" s="55">
        <v>22594</v>
      </c>
      <c r="C16" s="58"/>
      <c r="D16" s="55">
        <v>86</v>
      </c>
      <c r="E16" s="58"/>
      <c r="F16" s="55">
        <v>1239</v>
      </c>
      <c r="G16" s="81"/>
      <c r="H16" s="55">
        <v>0</v>
      </c>
      <c r="I16" s="81"/>
      <c r="J16" s="55">
        <f t="shared" si="0"/>
        <v>23919</v>
      </c>
    </row>
    <row r="17" spans="1:10" x14ac:dyDescent="0.35">
      <c r="A17" s="60" t="s">
        <v>119</v>
      </c>
      <c r="B17" s="55">
        <v>128747</v>
      </c>
      <c r="C17" s="55"/>
      <c r="D17" s="55">
        <v>290</v>
      </c>
      <c r="E17" s="58"/>
      <c r="F17" s="55">
        <v>8254</v>
      </c>
      <c r="G17" s="103"/>
      <c r="H17" s="55">
        <v>0</v>
      </c>
      <c r="I17" s="103"/>
      <c r="J17" s="55">
        <f t="shared" si="0"/>
        <v>137291</v>
      </c>
    </row>
    <row r="18" spans="1:10" x14ac:dyDescent="0.35">
      <c r="A18" s="60" t="s">
        <v>120</v>
      </c>
      <c r="B18" s="55">
        <v>85917</v>
      </c>
      <c r="C18" s="55"/>
      <c r="D18" s="55">
        <v>2236</v>
      </c>
      <c r="E18" s="58"/>
      <c r="F18" s="55">
        <v>5780</v>
      </c>
      <c r="G18" s="103"/>
      <c r="H18" s="55">
        <v>0</v>
      </c>
      <c r="I18" s="103"/>
      <c r="J18" s="55">
        <f t="shared" si="0"/>
        <v>93933</v>
      </c>
    </row>
    <row r="19" spans="1:10" x14ac:dyDescent="0.35">
      <c r="A19" s="60" t="s">
        <v>121</v>
      </c>
      <c r="B19" s="55">
        <v>50187</v>
      </c>
      <c r="C19" s="55"/>
      <c r="D19" s="55">
        <v>1778</v>
      </c>
      <c r="E19" s="58"/>
      <c r="F19" s="55">
        <v>4108</v>
      </c>
      <c r="G19" s="103"/>
      <c r="H19" s="55">
        <v>0</v>
      </c>
      <c r="I19" s="103"/>
      <c r="J19" s="55">
        <f t="shared" si="0"/>
        <v>56073</v>
      </c>
    </row>
    <row r="20" spans="1:10" x14ac:dyDescent="0.35">
      <c r="A20" s="60" t="s">
        <v>122</v>
      </c>
      <c r="B20" s="55">
        <v>27</v>
      </c>
      <c r="C20" s="55"/>
      <c r="D20" s="55">
        <v>0</v>
      </c>
      <c r="E20" s="58"/>
      <c r="F20" s="55">
        <v>0</v>
      </c>
      <c r="G20" s="103"/>
      <c r="H20" s="55">
        <v>0</v>
      </c>
      <c r="I20" s="103"/>
      <c r="J20" s="55">
        <f t="shared" si="0"/>
        <v>27</v>
      </c>
    </row>
    <row r="21" spans="1:10" x14ac:dyDescent="0.35">
      <c r="A21" s="60" t="s">
        <v>0</v>
      </c>
      <c r="B21" s="107">
        <f>SUM(B16:B20)</f>
        <v>287472</v>
      </c>
      <c r="C21" s="55"/>
      <c r="D21" s="107">
        <f>SUM(D16:D20)</f>
        <v>4390</v>
      </c>
      <c r="E21" s="58"/>
      <c r="F21" s="107">
        <f>SUM(F16:F20)</f>
        <v>19381</v>
      </c>
      <c r="G21" s="103"/>
      <c r="H21" s="107">
        <f>SUM(H16:H20)</f>
        <v>0</v>
      </c>
      <c r="I21" s="103"/>
      <c r="J21" s="107">
        <f>SUM(B21,D21,F21,H21)</f>
        <v>311243</v>
      </c>
    </row>
    <row r="22" spans="1:10" x14ac:dyDescent="0.35">
      <c r="A22" s="113" t="s">
        <v>143</v>
      </c>
      <c r="B22" s="55">
        <f>B14-B21</f>
        <v>-6616</v>
      </c>
      <c r="C22" s="55"/>
      <c r="D22" s="55">
        <f>D14-D21</f>
        <v>-4390</v>
      </c>
      <c r="E22" s="60"/>
      <c r="F22" s="55">
        <f>F14-F21</f>
        <v>-358</v>
      </c>
      <c r="G22" s="103"/>
      <c r="H22" s="55">
        <f>H14-H21</f>
        <v>0</v>
      </c>
      <c r="I22" s="103"/>
      <c r="J22" s="55">
        <f t="shared" si="0"/>
        <v>-11364</v>
      </c>
    </row>
    <row r="23" spans="1:10" x14ac:dyDescent="0.35">
      <c r="A23" s="113" t="s">
        <v>1</v>
      </c>
      <c r="B23" s="55">
        <v>0</v>
      </c>
      <c r="C23" s="55"/>
      <c r="D23" s="55">
        <v>0</v>
      </c>
      <c r="E23" s="60"/>
      <c r="F23" s="55">
        <v>0</v>
      </c>
      <c r="G23" s="103"/>
      <c r="H23" s="55">
        <v>2446</v>
      </c>
      <c r="I23" s="103"/>
      <c r="J23" s="55">
        <f t="shared" si="0"/>
        <v>2446</v>
      </c>
    </row>
    <row r="24" spans="1:10" x14ac:dyDescent="0.35">
      <c r="A24" s="60" t="s">
        <v>69</v>
      </c>
      <c r="B24" s="55">
        <v>0</v>
      </c>
      <c r="C24" s="55"/>
      <c r="D24" s="55">
        <v>0</v>
      </c>
      <c r="E24" s="135"/>
      <c r="F24" s="55">
        <v>0</v>
      </c>
      <c r="G24" s="103"/>
      <c r="H24" s="55">
        <v>-7073</v>
      </c>
      <c r="I24" s="103"/>
      <c r="J24" s="55">
        <f t="shared" si="0"/>
        <v>-7073</v>
      </c>
    </row>
    <row r="25" spans="1:10" ht="16" thickBot="1" x14ac:dyDescent="0.4">
      <c r="A25" s="117" t="s">
        <v>162</v>
      </c>
      <c r="B25" s="119">
        <f>SUM(B22,B23,B24)</f>
        <v>-6616</v>
      </c>
      <c r="C25" s="55"/>
      <c r="D25" s="119">
        <f>SUM(D22,D23,D24)</f>
        <v>-4390</v>
      </c>
      <c r="E25" s="135"/>
      <c r="F25" s="119">
        <f>SUM(F22,F23,F24)</f>
        <v>-358</v>
      </c>
      <c r="G25" s="103"/>
      <c r="H25" s="119">
        <f>SUM(H22,H23,H24)</f>
        <v>-4627</v>
      </c>
      <c r="I25" s="103"/>
      <c r="J25" s="119">
        <f t="shared" si="0"/>
        <v>-15991</v>
      </c>
    </row>
    <row r="26" spans="1:10" ht="9" customHeight="1" thickTop="1" x14ac:dyDescent="0.35">
      <c r="A26" s="60"/>
      <c r="B26" s="60"/>
      <c r="C26" s="60"/>
      <c r="D26" s="60"/>
      <c r="E26" s="60"/>
      <c r="F26" s="60"/>
      <c r="G26" s="60"/>
      <c r="H26" s="114"/>
      <c r="I26" s="60"/>
      <c r="J26" s="60"/>
    </row>
    <row r="27" spans="1:10" x14ac:dyDescent="0.35">
      <c r="A27" s="60"/>
      <c r="B27" s="60"/>
      <c r="C27" s="60"/>
      <c r="D27" s="60"/>
      <c r="E27" s="60"/>
      <c r="F27" s="60"/>
      <c r="G27" s="60"/>
      <c r="H27" s="114"/>
      <c r="I27" s="60"/>
      <c r="J27" s="60"/>
    </row>
    <row r="28" spans="1:10" x14ac:dyDescent="0.35">
      <c r="A28" s="127"/>
      <c r="B28" s="230" t="s">
        <v>32</v>
      </c>
      <c r="C28" s="230"/>
      <c r="D28" s="230"/>
      <c r="E28" s="230"/>
      <c r="F28" s="230"/>
      <c r="G28" s="230"/>
      <c r="H28" s="230"/>
      <c r="I28" s="230"/>
      <c r="J28" s="230"/>
    </row>
    <row r="29" spans="1:10" x14ac:dyDescent="0.35">
      <c r="A29" s="127"/>
      <c r="B29" s="209" t="s">
        <v>205</v>
      </c>
      <c r="C29" s="209"/>
      <c r="D29" s="209"/>
      <c r="E29" s="209"/>
      <c r="F29" s="209"/>
      <c r="G29" s="209"/>
      <c r="H29" s="209"/>
      <c r="I29" s="209"/>
      <c r="J29" s="209"/>
    </row>
    <row r="30" spans="1:10" ht="31" x14ac:dyDescent="0.35">
      <c r="A30" s="128"/>
      <c r="B30" s="129" t="s">
        <v>113</v>
      </c>
      <c r="C30" s="128"/>
      <c r="D30" s="129" t="s">
        <v>114</v>
      </c>
      <c r="E30" s="128"/>
      <c r="F30" s="129" t="s">
        <v>154</v>
      </c>
      <c r="G30" s="130"/>
      <c r="H30" s="131" t="s">
        <v>199</v>
      </c>
      <c r="I30" s="130"/>
      <c r="J30" s="129" t="s">
        <v>115</v>
      </c>
    </row>
    <row r="31" spans="1:10" x14ac:dyDescent="0.35">
      <c r="A31" s="128"/>
      <c r="B31" s="128"/>
      <c r="C31" s="128"/>
      <c r="D31" s="128"/>
      <c r="E31" s="128"/>
      <c r="F31" s="128"/>
      <c r="G31" s="130"/>
      <c r="H31" s="132"/>
      <c r="I31" s="130"/>
      <c r="J31" s="128"/>
    </row>
    <row r="32" spans="1:10" x14ac:dyDescent="0.35">
      <c r="A32" s="60" t="s">
        <v>38</v>
      </c>
      <c r="B32" s="60"/>
      <c r="C32" s="58"/>
      <c r="D32" s="60"/>
      <c r="E32" s="58"/>
      <c r="F32" s="60"/>
      <c r="G32" s="104"/>
      <c r="H32" s="133"/>
      <c r="I32" s="104"/>
      <c r="J32" s="60"/>
    </row>
    <row r="33" spans="1:10" x14ac:dyDescent="0.35">
      <c r="A33" s="60" t="s">
        <v>93</v>
      </c>
      <c r="B33" s="108">
        <v>230885</v>
      </c>
      <c r="C33" s="58"/>
      <c r="D33" s="108">
        <v>0</v>
      </c>
      <c r="E33" s="58"/>
      <c r="F33" s="108">
        <v>0</v>
      </c>
      <c r="G33" s="81"/>
      <c r="H33" s="108">
        <v>0</v>
      </c>
      <c r="I33" s="81"/>
      <c r="J33" s="108">
        <f>SUM(B33,D33,F33,H33)</f>
        <v>230885</v>
      </c>
    </row>
    <row r="34" spans="1:10" x14ac:dyDescent="0.35">
      <c r="A34" s="60" t="s">
        <v>94</v>
      </c>
      <c r="B34" s="55">
        <v>33288</v>
      </c>
      <c r="C34" s="58"/>
      <c r="D34" s="55">
        <v>0</v>
      </c>
      <c r="E34" s="58"/>
      <c r="F34" s="55">
        <v>0</v>
      </c>
      <c r="G34" s="81"/>
      <c r="H34" s="55">
        <v>0</v>
      </c>
      <c r="I34" s="81"/>
      <c r="J34" s="55">
        <f t="shared" ref="J34:J48" si="1">SUM(B34,D34,F34,H34)</f>
        <v>33288</v>
      </c>
    </row>
    <row r="35" spans="1:10" x14ac:dyDescent="0.35">
      <c r="A35" s="60" t="s">
        <v>204</v>
      </c>
      <c r="B35" s="55">
        <v>41768</v>
      </c>
      <c r="C35" s="58"/>
      <c r="D35" s="55">
        <v>0</v>
      </c>
      <c r="E35" s="58"/>
      <c r="F35" s="55">
        <v>0</v>
      </c>
      <c r="G35" s="81"/>
      <c r="H35" s="55">
        <v>0</v>
      </c>
      <c r="I35" s="81"/>
      <c r="J35" s="55">
        <f t="shared" si="1"/>
        <v>41768</v>
      </c>
    </row>
    <row r="36" spans="1:10" x14ac:dyDescent="0.35">
      <c r="A36" s="60" t="s">
        <v>95</v>
      </c>
      <c r="B36" s="55">
        <v>0</v>
      </c>
      <c r="C36" s="58"/>
      <c r="D36" s="55">
        <v>0</v>
      </c>
      <c r="E36" s="58"/>
      <c r="F36" s="55">
        <v>19305</v>
      </c>
      <c r="G36" s="81"/>
      <c r="H36" s="55">
        <v>0</v>
      </c>
      <c r="I36" s="81"/>
      <c r="J36" s="55">
        <f t="shared" si="1"/>
        <v>19305</v>
      </c>
    </row>
    <row r="37" spans="1:10" x14ac:dyDescent="0.35">
      <c r="A37" s="60" t="s">
        <v>111</v>
      </c>
      <c r="B37" s="107">
        <f>SUM(B33:B36)</f>
        <v>305941</v>
      </c>
      <c r="C37" s="58"/>
      <c r="D37" s="107">
        <f>SUM(D33:D36)</f>
        <v>0</v>
      </c>
      <c r="E37" s="58"/>
      <c r="F37" s="107">
        <f>SUM(F33:F36)</f>
        <v>19305</v>
      </c>
      <c r="G37" s="81"/>
      <c r="H37" s="107">
        <f>SUM(H33:H36)</f>
        <v>0</v>
      </c>
      <c r="I37" s="81"/>
      <c r="J37" s="107">
        <f t="shared" si="1"/>
        <v>325246</v>
      </c>
    </row>
    <row r="38" spans="1:10" x14ac:dyDescent="0.35">
      <c r="A38" s="60" t="s">
        <v>117</v>
      </c>
      <c r="B38" s="55"/>
      <c r="C38" s="58"/>
      <c r="D38" s="55"/>
      <c r="E38" s="58"/>
      <c r="F38" s="55"/>
      <c r="G38" s="81"/>
      <c r="H38" s="55"/>
      <c r="I38" s="81"/>
      <c r="J38" s="55"/>
    </row>
    <row r="39" spans="1:10" x14ac:dyDescent="0.35">
      <c r="A39" s="60" t="s">
        <v>118</v>
      </c>
      <c r="B39" s="55">
        <v>24290</v>
      </c>
      <c r="C39" s="58"/>
      <c r="D39" s="55">
        <v>0</v>
      </c>
      <c r="E39" s="58"/>
      <c r="F39" s="55">
        <v>1237</v>
      </c>
      <c r="G39" s="81"/>
      <c r="H39" s="55">
        <v>0</v>
      </c>
      <c r="I39" s="81"/>
      <c r="J39" s="55">
        <f t="shared" si="1"/>
        <v>25527</v>
      </c>
    </row>
    <row r="40" spans="1:10" x14ac:dyDescent="0.35">
      <c r="A40" s="60" t="s">
        <v>119</v>
      </c>
      <c r="B40" s="55">
        <v>137972</v>
      </c>
      <c r="C40" s="55"/>
      <c r="D40" s="55">
        <v>2095</v>
      </c>
      <c r="E40" s="58"/>
      <c r="F40" s="55">
        <v>7660</v>
      </c>
      <c r="G40" s="103"/>
      <c r="H40" s="55">
        <v>0</v>
      </c>
      <c r="I40" s="103"/>
      <c r="J40" s="55">
        <f t="shared" si="1"/>
        <v>147727</v>
      </c>
    </row>
    <row r="41" spans="1:10" x14ac:dyDescent="0.35">
      <c r="A41" s="60" t="s">
        <v>120</v>
      </c>
      <c r="B41" s="55">
        <v>91131</v>
      </c>
      <c r="C41" s="55"/>
      <c r="D41" s="55">
        <v>3790</v>
      </c>
      <c r="E41" s="58"/>
      <c r="F41" s="55">
        <v>5455</v>
      </c>
      <c r="G41" s="103"/>
      <c r="H41" s="55">
        <v>0</v>
      </c>
      <c r="I41" s="103"/>
      <c r="J41" s="55">
        <f t="shared" si="1"/>
        <v>100376</v>
      </c>
    </row>
    <row r="42" spans="1:10" x14ac:dyDescent="0.35">
      <c r="A42" s="60" t="s">
        <v>121</v>
      </c>
      <c r="B42" s="55">
        <v>52438</v>
      </c>
      <c r="C42" s="55"/>
      <c r="D42" s="55">
        <v>4176</v>
      </c>
      <c r="E42" s="58"/>
      <c r="F42" s="55">
        <v>3965</v>
      </c>
      <c r="G42" s="103"/>
      <c r="H42" s="55">
        <v>0</v>
      </c>
      <c r="I42" s="103"/>
      <c r="J42" s="55">
        <f t="shared" si="1"/>
        <v>60579</v>
      </c>
    </row>
    <row r="43" spans="1:10" x14ac:dyDescent="0.35">
      <c r="A43" s="60" t="s">
        <v>122</v>
      </c>
      <c r="B43" s="55">
        <v>0</v>
      </c>
      <c r="C43" s="55"/>
      <c r="D43" s="55">
        <v>0</v>
      </c>
      <c r="E43" s="58"/>
      <c r="F43" s="55">
        <v>632</v>
      </c>
      <c r="G43" s="103"/>
      <c r="H43" s="55">
        <v>0</v>
      </c>
      <c r="I43" s="103"/>
      <c r="J43" s="55">
        <f t="shared" si="1"/>
        <v>632</v>
      </c>
    </row>
    <row r="44" spans="1:10" x14ac:dyDescent="0.35">
      <c r="A44" s="60" t="s">
        <v>0</v>
      </c>
      <c r="B44" s="107">
        <f>SUM(B39:B43)</f>
        <v>305831</v>
      </c>
      <c r="C44" s="55"/>
      <c r="D44" s="107">
        <f>SUM(D39:D43)</f>
        <v>10061</v>
      </c>
      <c r="E44" s="58"/>
      <c r="F44" s="107">
        <f>SUM(F39:F43)</f>
        <v>18949</v>
      </c>
      <c r="G44" s="103"/>
      <c r="H44" s="107">
        <f>SUM(H39:H43)</f>
        <v>0</v>
      </c>
      <c r="I44" s="103"/>
      <c r="J44" s="107">
        <f t="shared" si="1"/>
        <v>334841</v>
      </c>
    </row>
    <row r="45" spans="1:10" x14ac:dyDescent="0.35">
      <c r="A45" s="113" t="s">
        <v>143</v>
      </c>
      <c r="B45" s="55">
        <f>B37-B44</f>
        <v>110</v>
      </c>
      <c r="C45" s="55"/>
      <c r="D45" s="55">
        <f>D37-D44</f>
        <v>-10061</v>
      </c>
      <c r="E45" s="60"/>
      <c r="F45" s="55">
        <f>F37-F44</f>
        <v>356</v>
      </c>
      <c r="G45" s="103"/>
      <c r="H45" s="55">
        <f>H37-H44</f>
        <v>0</v>
      </c>
      <c r="I45" s="103"/>
      <c r="J45" s="55">
        <f t="shared" si="1"/>
        <v>-9595</v>
      </c>
    </row>
    <row r="46" spans="1:10" x14ac:dyDescent="0.35">
      <c r="A46" s="113" t="s">
        <v>1</v>
      </c>
      <c r="B46" s="55">
        <v>0</v>
      </c>
      <c r="C46" s="55"/>
      <c r="D46" s="55">
        <v>0</v>
      </c>
      <c r="E46" s="60"/>
      <c r="F46" s="55">
        <v>0</v>
      </c>
      <c r="G46" s="103"/>
      <c r="H46" s="55">
        <v>3089</v>
      </c>
      <c r="I46" s="103"/>
      <c r="J46" s="55">
        <f t="shared" si="1"/>
        <v>3089</v>
      </c>
    </row>
    <row r="47" spans="1:10" x14ac:dyDescent="0.35">
      <c r="A47" s="60" t="s">
        <v>69</v>
      </c>
      <c r="B47" s="55">
        <v>0</v>
      </c>
      <c r="C47" s="55"/>
      <c r="D47" s="55">
        <v>0</v>
      </c>
      <c r="E47" s="135"/>
      <c r="F47" s="55">
        <v>0</v>
      </c>
      <c r="G47" s="103"/>
      <c r="H47" s="55">
        <v>-7187</v>
      </c>
      <c r="I47" s="103"/>
      <c r="J47" s="55">
        <f t="shared" si="1"/>
        <v>-7187</v>
      </c>
    </row>
    <row r="48" spans="1:10" ht="16" thickBot="1" x14ac:dyDescent="0.4">
      <c r="A48" s="117" t="s">
        <v>162</v>
      </c>
      <c r="B48" s="119">
        <f>SUM(B45,B46,B47)</f>
        <v>110</v>
      </c>
      <c r="C48" s="55"/>
      <c r="D48" s="119">
        <f>SUM(D45,D46,D47)</f>
        <v>-10061</v>
      </c>
      <c r="E48" s="135"/>
      <c r="F48" s="119">
        <f>SUM(F45,F46,F47)</f>
        <v>356</v>
      </c>
      <c r="G48" s="103"/>
      <c r="H48" s="119">
        <f>SUM(H45,H46,H47)</f>
        <v>-4098</v>
      </c>
      <c r="I48" s="103"/>
      <c r="J48" s="119">
        <f t="shared" si="1"/>
        <v>-13693</v>
      </c>
    </row>
    <row r="49" spans="1:10" ht="9" customHeight="1" thickTop="1" x14ac:dyDescent="0.35">
      <c r="A49" s="60"/>
      <c r="B49" s="60"/>
      <c r="C49" s="60"/>
      <c r="D49" s="60"/>
      <c r="E49" s="60"/>
      <c r="F49" s="60"/>
      <c r="G49" s="60"/>
      <c r="H49" s="114"/>
      <c r="I49" s="60"/>
      <c r="J49" s="60"/>
    </row>
    <row r="50" spans="1:10" x14ac:dyDescent="0.35">
      <c r="A50" s="60"/>
      <c r="B50" s="60"/>
      <c r="C50" s="60"/>
      <c r="D50" s="60"/>
      <c r="E50" s="60"/>
      <c r="F50" s="60"/>
      <c r="G50" s="60"/>
      <c r="H50" s="114"/>
      <c r="I50" s="60"/>
      <c r="J50" s="60"/>
    </row>
    <row r="51" spans="1:10" x14ac:dyDescent="0.35">
      <c r="A51" s="127"/>
      <c r="B51" s="230" t="s">
        <v>32</v>
      </c>
      <c r="C51" s="230"/>
      <c r="D51" s="230"/>
      <c r="E51" s="230"/>
      <c r="F51" s="230"/>
      <c r="G51" s="230"/>
      <c r="H51" s="230"/>
      <c r="I51" s="230"/>
      <c r="J51" s="230"/>
    </row>
    <row r="52" spans="1:10" x14ac:dyDescent="0.35">
      <c r="A52" s="127"/>
      <c r="B52" s="209" t="s">
        <v>206</v>
      </c>
      <c r="C52" s="209"/>
      <c r="D52" s="209"/>
      <c r="E52" s="209"/>
      <c r="F52" s="209"/>
      <c r="G52" s="209"/>
      <c r="H52" s="209"/>
      <c r="I52" s="209"/>
      <c r="J52" s="209"/>
    </row>
    <row r="53" spans="1:10" ht="31" x14ac:dyDescent="0.35">
      <c r="A53" s="128"/>
      <c r="B53" s="129" t="s">
        <v>113</v>
      </c>
      <c r="C53" s="128"/>
      <c r="D53" s="129" t="s">
        <v>114</v>
      </c>
      <c r="E53" s="128"/>
      <c r="F53" s="129" t="s">
        <v>154</v>
      </c>
      <c r="G53" s="130"/>
      <c r="H53" s="131" t="s">
        <v>199</v>
      </c>
      <c r="I53" s="130"/>
      <c r="J53" s="129" t="s">
        <v>115</v>
      </c>
    </row>
    <row r="54" spans="1:10" x14ac:dyDescent="0.35">
      <c r="A54" s="128"/>
      <c r="B54" s="128"/>
      <c r="C54" s="128"/>
      <c r="D54" s="128"/>
      <c r="E54" s="128"/>
      <c r="F54" s="128"/>
      <c r="G54" s="130"/>
      <c r="H54" s="132"/>
      <c r="I54" s="130"/>
      <c r="J54" s="128"/>
    </row>
    <row r="55" spans="1:10" x14ac:dyDescent="0.35">
      <c r="A55" s="60" t="s">
        <v>38</v>
      </c>
      <c r="B55" s="60"/>
      <c r="C55" s="58"/>
      <c r="D55" s="60"/>
      <c r="E55" s="58"/>
      <c r="F55" s="60"/>
      <c r="G55" s="104"/>
      <c r="H55" s="133"/>
      <c r="I55" s="104"/>
      <c r="J55" s="60"/>
    </row>
    <row r="56" spans="1:10" x14ac:dyDescent="0.35">
      <c r="A56" s="60" t="s">
        <v>93</v>
      </c>
      <c r="B56" s="108">
        <v>232703</v>
      </c>
      <c r="C56" s="58"/>
      <c r="D56" s="108">
        <v>0</v>
      </c>
      <c r="E56" s="58"/>
      <c r="F56" s="108">
        <v>0</v>
      </c>
      <c r="G56" s="81"/>
      <c r="H56" s="108">
        <v>0</v>
      </c>
      <c r="I56" s="81"/>
      <c r="J56" s="108">
        <f>SUM(B56,D56,F56,H56)</f>
        <v>232703</v>
      </c>
    </row>
    <row r="57" spans="1:10" x14ac:dyDescent="0.35">
      <c r="A57" s="60" t="s">
        <v>94</v>
      </c>
      <c r="B57" s="55">
        <v>37319</v>
      </c>
      <c r="C57" s="58"/>
      <c r="D57" s="55">
        <v>0</v>
      </c>
      <c r="E57" s="58"/>
      <c r="F57" s="55">
        <v>0</v>
      </c>
      <c r="G57" s="81"/>
      <c r="H57" s="55">
        <v>0</v>
      </c>
      <c r="I57" s="81"/>
      <c r="J57" s="55">
        <f t="shared" ref="J57:J74" si="2">SUM(B57,D57,F57,H57)</f>
        <v>37319</v>
      </c>
    </row>
    <row r="58" spans="1:10" x14ac:dyDescent="0.35">
      <c r="A58" s="60" t="s">
        <v>204</v>
      </c>
      <c r="B58" s="55">
        <v>43616</v>
      </c>
      <c r="C58" s="58"/>
      <c r="D58" s="55">
        <v>0</v>
      </c>
      <c r="E58" s="58"/>
      <c r="F58" s="55">
        <v>0</v>
      </c>
      <c r="G58" s="81"/>
      <c r="H58" s="55">
        <v>0</v>
      </c>
      <c r="I58" s="81"/>
      <c r="J58" s="55">
        <f t="shared" si="2"/>
        <v>43616</v>
      </c>
    </row>
    <row r="59" spans="1:10" x14ac:dyDescent="0.35">
      <c r="A59" s="60" t="s">
        <v>98</v>
      </c>
      <c r="B59" s="55">
        <v>0</v>
      </c>
      <c r="C59" s="58"/>
      <c r="D59" s="55">
        <v>11018</v>
      </c>
      <c r="E59" s="58"/>
      <c r="F59" s="55">
        <v>0</v>
      </c>
      <c r="G59" s="81"/>
      <c r="H59" s="55">
        <v>0</v>
      </c>
      <c r="I59" s="81"/>
      <c r="J59" s="55">
        <f t="shared" si="2"/>
        <v>11018</v>
      </c>
    </row>
    <row r="60" spans="1:10" x14ac:dyDescent="0.35">
      <c r="A60" s="60" t="s">
        <v>95</v>
      </c>
      <c r="B60" s="55">
        <v>0</v>
      </c>
      <c r="C60" s="58"/>
      <c r="D60" s="55">
        <v>0</v>
      </c>
      <c r="E60" s="58"/>
      <c r="F60" s="55">
        <v>18438</v>
      </c>
      <c r="G60" s="81"/>
      <c r="H60" s="55">
        <v>0</v>
      </c>
      <c r="I60" s="81"/>
      <c r="J60" s="55">
        <f t="shared" si="2"/>
        <v>18438</v>
      </c>
    </row>
    <row r="61" spans="1:10" x14ac:dyDescent="0.35">
      <c r="A61" s="60" t="s">
        <v>111</v>
      </c>
      <c r="B61" s="107">
        <f>SUM(B56:B60)</f>
        <v>313638</v>
      </c>
      <c r="C61" s="58"/>
      <c r="D61" s="107">
        <f>SUM(D56:D60)</f>
        <v>11018</v>
      </c>
      <c r="E61" s="58"/>
      <c r="F61" s="107">
        <f>SUM(F56:F60)</f>
        <v>18438</v>
      </c>
      <c r="G61" s="81"/>
      <c r="H61" s="107">
        <f>SUM(H56:H60)</f>
        <v>0</v>
      </c>
      <c r="I61" s="81"/>
      <c r="J61" s="107">
        <f t="shared" si="2"/>
        <v>343094</v>
      </c>
    </row>
    <row r="62" spans="1:10" x14ac:dyDescent="0.35">
      <c r="A62" s="60" t="s">
        <v>117</v>
      </c>
      <c r="B62" s="55"/>
      <c r="C62" s="58"/>
      <c r="D62" s="55"/>
      <c r="E62" s="58"/>
      <c r="F62" s="55"/>
      <c r="G62" s="81"/>
      <c r="H62" s="55"/>
      <c r="I62" s="81"/>
      <c r="J62" s="55"/>
    </row>
    <row r="63" spans="1:10" x14ac:dyDescent="0.35">
      <c r="A63" s="60" t="s">
        <v>118</v>
      </c>
      <c r="B63" s="55">
        <v>25186</v>
      </c>
      <c r="C63" s="58"/>
      <c r="D63" s="55">
        <v>10226</v>
      </c>
      <c r="E63" s="58"/>
      <c r="F63" s="55">
        <v>1260</v>
      </c>
      <c r="G63" s="81"/>
      <c r="H63" s="55">
        <v>0</v>
      </c>
      <c r="I63" s="81"/>
      <c r="J63" s="55">
        <f t="shared" si="2"/>
        <v>36672</v>
      </c>
    </row>
    <row r="64" spans="1:10" x14ac:dyDescent="0.35">
      <c r="A64" s="60" t="s">
        <v>119</v>
      </c>
      <c r="B64" s="55">
        <v>117522</v>
      </c>
      <c r="C64" s="55"/>
      <c r="D64" s="55">
        <v>4650</v>
      </c>
      <c r="E64" s="58"/>
      <c r="F64" s="55">
        <v>6562</v>
      </c>
      <c r="G64" s="103"/>
      <c r="H64" s="55">
        <v>0</v>
      </c>
      <c r="I64" s="103"/>
      <c r="J64" s="55">
        <f t="shared" si="2"/>
        <v>128734</v>
      </c>
    </row>
    <row r="65" spans="1:12" x14ac:dyDescent="0.35">
      <c r="A65" s="60" t="s">
        <v>120</v>
      </c>
      <c r="B65" s="55">
        <v>93930</v>
      </c>
      <c r="C65" s="55"/>
      <c r="D65" s="55">
        <v>6128</v>
      </c>
      <c r="E65" s="58"/>
      <c r="F65" s="55">
        <v>5256</v>
      </c>
      <c r="G65" s="103"/>
      <c r="H65" s="55">
        <v>0</v>
      </c>
      <c r="I65" s="103"/>
      <c r="J65" s="55">
        <f t="shared" si="2"/>
        <v>105314</v>
      </c>
    </row>
    <row r="66" spans="1:12" x14ac:dyDescent="0.35">
      <c r="A66" s="60" t="s">
        <v>121</v>
      </c>
      <c r="B66" s="55">
        <v>60678</v>
      </c>
      <c r="C66" s="55"/>
      <c r="D66" s="55">
        <v>6010</v>
      </c>
      <c r="E66" s="58"/>
      <c r="F66" s="55">
        <v>4055</v>
      </c>
      <c r="G66" s="103"/>
      <c r="H66" s="55">
        <v>0</v>
      </c>
      <c r="I66" s="103"/>
      <c r="J66" s="55">
        <f t="shared" si="2"/>
        <v>70743</v>
      </c>
    </row>
    <row r="67" spans="1:12" x14ac:dyDescent="0.35">
      <c r="A67" s="60" t="s">
        <v>122</v>
      </c>
      <c r="B67" s="55">
        <v>0</v>
      </c>
      <c r="C67" s="55"/>
      <c r="D67" s="55">
        <v>0</v>
      </c>
      <c r="E67" s="58"/>
      <c r="F67" s="55">
        <v>1405</v>
      </c>
      <c r="G67" s="103"/>
      <c r="H67" s="55">
        <v>0</v>
      </c>
      <c r="I67" s="103"/>
      <c r="J67" s="55">
        <f t="shared" si="2"/>
        <v>1405</v>
      </c>
    </row>
    <row r="68" spans="1:12" x14ac:dyDescent="0.35">
      <c r="A68" s="60" t="s">
        <v>130</v>
      </c>
      <c r="B68" s="55">
        <v>0</v>
      </c>
      <c r="C68" s="55"/>
      <c r="D68" s="55">
        <v>0</v>
      </c>
      <c r="E68" s="58"/>
      <c r="F68" s="55">
        <v>523</v>
      </c>
      <c r="G68" s="103"/>
      <c r="H68" s="55">
        <v>0</v>
      </c>
      <c r="I68" s="103"/>
      <c r="J68" s="55">
        <f t="shared" si="2"/>
        <v>523</v>
      </c>
    </row>
    <row r="69" spans="1:12" x14ac:dyDescent="0.35">
      <c r="A69" s="60" t="s">
        <v>219</v>
      </c>
      <c r="B69" s="55">
        <v>10000</v>
      </c>
      <c r="C69" s="55"/>
      <c r="D69" s="55">
        <v>0</v>
      </c>
      <c r="E69" s="58"/>
      <c r="F69" s="55">
        <v>0</v>
      </c>
      <c r="G69" s="103"/>
      <c r="H69" s="55">
        <v>0</v>
      </c>
      <c r="I69" s="103"/>
      <c r="J69" s="55">
        <f t="shared" si="2"/>
        <v>10000</v>
      </c>
    </row>
    <row r="70" spans="1:12" x14ac:dyDescent="0.35">
      <c r="A70" s="60" t="s">
        <v>0</v>
      </c>
      <c r="B70" s="107">
        <f>SUM(B63:B69)</f>
        <v>307316</v>
      </c>
      <c r="C70" s="55"/>
      <c r="D70" s="107">
        <f>SUM(D63:D69)</f>
        <v>27014</v>
      </c>
      <c r="E70" s="58"/>
      <c r="F70" s="107">
        <f>SUM(F63:F69)</f>
        <v>19061</v>
      </c>
      <c r="G70" s="103"/>
      <c r="H70" s="107">
        <f>SUM(H63:H69)</f>
        <v>0</v>
      </c>
      <c r="I70" s="103"/>
      <c r="J70" s="107">
        <f t="shared" si="2"/>
        <v>353391</v>
      </c>
    </row>
    <row r="71" spans="1:12" x14ac:dyDescent="0.35">
      <c r="A71" s="113" t="s">
        <v>143</v>
      </c>
      <c r="B71" s="55">
        <f>B61-B70</f>
        <v>6322</v>
      </c>
      <c r="C71" s="55"/>
      <c r="D71" s="55">
        <f>D61-D70</f>
        <v>-15996</v>
      </c>
      <c r="E71" s="60"/>
      <c r="F71" s="55">
        <f>F61-F70</f>
        <v>-623</v>
      </c>
      <c r="G71" s="103"/>
      <c r="H71" s="55">
        <f>H61-H70</f>
        <v>0</v>
      </c>
      <c r="I71" s="103"/>
      <c r="J71" s="55">
        <f t="shared" si="2"/>
        <v>-10297</v>
      </c>
    </row>
    <row r="72" spans="1:12" x14ac:dyDescent="0.35">
      <c r="A72" s="113" t="s">
        <v>1</v>
      </c>
      <c r="B72" s="55">
        <v>0</v>
      </c>
      <c r="C72" s="55"/>
      <c r="D72" s="55">
        <v>0</v>
      </c>
      <c r="E72" s="60"/>
      <c r="F72" s="55">
        <v>0</v>
      </c>
      <c r="G72" s="103"/>
      <c r="H72" s="55">
        <v>7773</v>
      </c>
      <c r="I72" s="103"/>
      <c r="J72" s="55">
        <f t="shared" si="2"/>
        <v>7773</v>
      </c>
    </row>
    <row r="73" spans="1:12" x14ac:dyDescent="0.35">
      <c r="A73" s="60" t="s">
        <v>69</v>
      </c>
      <c r="B73" s="55">
        <v>0</v>
      </c>
      <c r="C73" s="55"/>
      <c r="D73" s="55">
        <v>-432</v>
      </c>
      <c r="E73" s="135"/>
      <c r="F73" s="55">
        <v>0</v>
      </c>
      <c r="G73" s="103"/>
      <c r="H73" s="55">
        <v>-12236</v>
      </c>
      <c r="I73" s="103"/>
      <c r="J73" s="55">
        <f t="shared" si="2"/>
        <v>-12668</v>
      </c>
      <c r="L73" s="4"/>
    </row>
    <row r="74" spans="1:12" ht="16" thickBot="1" x14ac:dyDescent="0.4">
      <c r="A74" s="117" t="s">
        <v>162</v>
      </c>
      <c r="B74" s="119">
        <f>SUM(B71,B72,B73)</f>
        <v>6322</v>
      </c>
      <c r="C74" s="55"/>
      <c r="D74" s="119">
        <f>SUM(D71,D72,D73)</f>
        <v>-16428</v>
      </c>
      <c r="E74" s="135"/>
      <c r="F74" s="119">
        <f>SUM(F71,F72,F73)</f>
        <v>-623</v>
      </c>
      <c r="G74" s="103"/>
      <c r="H74" s="119">
        <f>SUM(H71,H72,H73)</f>
        <v>-4463</v>
      </c>
      <c r="I74" s="103"/>
      <c r="J74" s="119">
        <f t="shared" si="2"/>
        <v>-15192</v>
      </c>
    </row>
    <row r="75" spans="1:12" ht="9" customHeight="1" thickTop="1" x14ac:dyDescent="0.35">
      <c r="A75" s="60"/>
      <c r="B75" s="60"/>
      <c r="C75" s="60"/>
      <c r="D75" s="60"/>
      <c r="E75" s="60"/>
      <c r="F75" s="60"/>
      <c r="G75" s="60"/>
      <c r="H75" s="114"/>
      <c r="I75" s="60"/>
      <c r="J75" s="60"/>
    </row>
    <row r="76" spans="1:12" x14ac:dyDescent="0.35">
      <c r="A76" s="60"/>
      <c r="B76" s="60"/>
      <c r="C76" s="60"/>
      <c r="D76" s="60"/>
      <c r="E76" s="60"/>
      <c r="F76" s="60"/>
      <c r="G76" s="60"/>
      <c r="H76" s="114"/>
      <c r="I76" s="60"/>
      <c r="J76" s="60"/>
    </row>
    <row r="77" spans="1:12" x14ac:dyDescent="0.35">
      <c r="A77" s="127"/>
      <c r="B77" s="230" t="s">
        <v>32</v>
      </c>
      <c r="C77" s="230"/>
      <c r="D77" s="230"/>
      <c r="E77" s="230"/>
      <c r="F77" s="230"/>
      <c r="G77" s="230"/>
      <c r="H77" s="230"/>
      <c r="I77" s="230"/>
      <c r="J77" s="230"/>
    </row>
    <row r="78" spans="1:12" x14ac:dyDescent="0.35">
      <c r="A78" s="127"/>
      <c r="B78" s="209" t="s">
        <v>207</v>
      </c>
      <c r="C78" s="209"/>
      <c r="D78" s="209"/>
      <c r="E78" s="209"/>
      <c r="F78" s="209"/>
      <c r="G78" s="209"/>
      <c r="H78" s="209"/>
      <c r="I78" s="209"/>
      <c r="J78" s="209"/>
    </row>
    <row r="79" spans="1:12" ht="31" x14ac:dyDescent="0.35">
      <c r="A79" s="128"/>
      <c r="B79" s="129" t="s">
        <v>113</v>
      </c>
      <c r="C79" s="128"/>
      <c r="D79" s="129" t="s">
        <v>114</v>
      </c>
      <c r="E79" s="128"/>
      <c r="F79" s="129" t="s">
        <v>154</v>
      </c>
      <c r="G79" s="130"/>
      <c r="H79" s="131" t="s">
        <v>199</v>
      </c>
      <c r="I79" s="130"/>
      <c r="J79" s="129" t="s">
        <v>115</v>
      </c>
    </row>
    <row r="80" spans="1:12" x14ac:dyDescent="0.35">
      <c r="A80" s="128"/>
      <c r="B80" s="128"/>
      <c r="C80" s="128"/>
      <c r="D80" s="128"/>
      <c r="E80" s="128"/>
      <c r="F80" s="128"/>
      <c r="G80" s="130"/>
      <c r="H80" s="132"/>
      <c r="I80" s="130"/>
      <c r="J80" s="128"/>
    </row>
    <row r="81" spans="1:12" x14ac:dyDescent="0.35">
      <c r="A81" s="60" t="s">
        <v>38</v>
      </c>
      <c r="B81" s="60"/>
      <c r="C81" s="58"/>
      <c r="D81" s="60"/>
      <c r="E81" s="58"/>
      <c r="F81" s="60"/>
      <c r="G81" s="104"/>
      <c r="H81" s="133"/>
      <c r="I81" s="104"/>
      <c r="J81" s="60"/>
    </row>
    <row r="82" spans="1:12" x14ac:dyDescent="0.35">
      <c r="A82" s="60" t="s">
        <v>93</v>
      </c>
      <c r="B82" s="108">
        <v>221012</v>
      </c>
      <c r="C82" s="58"/>
      <c r="D82" s="108">
        <v>0</v>
      </c>
      <c r="E82" s="58"/>
      <c r="F82" s="108">
        <v>0</v>
      </c>
      <c r="G82" s="81"/>
      <c r="H82" s="108">
        <v>0</v>
      </c>
      <c r="I82" s="81"/>
      <c r="J82" s="108">
        <f>SUM(B82,D82,F82,H82)</f>
        <v>221012</v>
      </c>
    </row>
    <row r="83" spans="1:12" x14ac:dyDescent="0.35">
      <c r="A83" s="60" t="s">
        <v>94</v>
      </c>
      <c r="B83" s="55">
        <v>34917</v>
      </c>
      <c r="C83" s="58"/>
      <c r="D83" s="55">
        <v>0</v>
      </c>
      <c r="E83" s="58"/>
      <c r="F83" s="55">
        <v>0</v>
      </c>
      <c r="G83" s="81"/>
      <c r="H83" s="55">
        <v>0</v>
      </c>
      <c r="I83" s="81"/>
      <c r="J83" s="55">
        <f t="shared" ref="J83:J100" si="3">SUM(B83,D83,F83,H83)</f>
        <v>34917</v>
      </c>
    </row>
    <row r="84" spans="1:12" x14ac:dyDescent="0.35">
      <c r="A84" s="60" t="s">
        <v>204</v>
      </c>
      <c r="B84" s="55">
        <v>44779</v>
      </c>
      <c r="C84" s="58"/>
      <c r="D84" s="55">
        <v>0</v>
      </c>
      <c r="E84" s="58"/>
      <c r="F84" s="55">
        <v>0</v>
      </c>
      <c r="G84" s="81"/>
      <c r="H84" s="55">
        <v>0</v>
      </c>
      <c r="I84" s="81"/>
      <c r="J84" s="55">
        <f t="shared" si="3"/>
        <v>44779</v>
      </c>
    </row>
    <row r="85" spans="1:12" x14ac:dyDescent="0.35">
      <c r="A85" s="60" t="s">
        <v>98</v>
      </c>
      <c r="B85" s="55">
        <v>0</v>
      </c>
      <c r="C85" s="58"/>
      <c r="D85" s="55">
        <v>41347</v>
      </c>
      <c r="E85" s="58"/>
      <c r="F85" s="55">
        <v>0</v>
      </c>
      <c r="G85" s="81"/>
      <c r="H85" s="55">
        <v>0</v>
      </c>
      <c r="I85" s="81"/>
      <c r="J85" s="55">
        <f t="shared" si="3"/>
        <v>41347</v>
      </c>
    </row>
    <row r="86" spans="1:12" x14ac:dyDescent="0.35">
      <c r="A86" s="60" t="s">
        <v>95</v>
      </c>
      <c r="B86" s="55">
        <v>0</v>
      </c>
      <c r="C86" s="58"/>
      <c r="D86" s="55">
        <v>0</v>
      </c>
      <c r="E86" s="58"/>
      <c r="F86" s="55">
        <v>23280</v>
      </c>
      <c r="G86" s="81"/>
      <c r="H86" s="55">
        <v>0</v>
      </c>
      <c r="I86" s="81"/>
      <c r="J86" s="55">
        <f t="shared" si="3"/>
        <v>23280</v>
      </c>
    </row>
    <row r="87" spans="1:12" x14ac:dyDescent="0.35">
      <c r="A87" s="60" t="s">
        <v>111</v>
      </c>
      <c r="B87" s="107">
        <f>SUM(B82:B86)</f>
        <v>300708</v>
      </c>
      <c r="C87" s="58"/>
      <c r="D87" s="107">
        <f>SUM(D82:D86)</f>
        <v>41347</v>
      </c>
      <c r="E87" s="58"/>
      <c r="F87" s="107">
        <f>SUM(F82:F86)</f>
        <v>23280</v>
      </c>
      <c r="G87" s="81"/>
      <c r="H87" s="107">
        <f>SUM(H82:H86)</f>
        <v>0</v>
      </c>
      <c r="I87" s="81"/>
      <c r="J87" s="107">
        <f t="shared" si="3"/>
        <v>365335</v>
      </c>
    </row>
    <row r="88" spans="1:12" x14ac:dyDescent="0.35">
      <c r="A88" s="60" t="s">
        <v>117</v>
      </c>
      <c r="B88" s="55"/>
      <c r="C88" s="58"/>
      <c r="D88" s="55"/>
      <c r="E88" s="58"/>
      <c r="F88" s="55"/>
      <c r="G88" s="81"/>
      <c r="H88" s="55"/>
      <c r="I88" s="81"/>
      <c r="J88" s="55"/>
    </row>
    <row r="89" spans="1:12" x14ac:dyDescent="0.35">
      <c r="A89" s="60" t="s">
        <v>118</v>
      </c>
      <c r="B89" s="55">
        <v>24623</v>
      </c>
      <c r="C89" s="58"/>
      <c r="D89" s="55">
        <v>39080</v>
      </c>
      <c r="E89" s="58"/>
      <c r="F89" s="55">
        <v>3769</v>
      </c>
      <c r="G89" s="81"/>
      <c r="H89" s="55">
        <v>0</v>
      </c>
      <c r="I89" s="81"/>
      <c r="J89" s="55">
        <f t="shared" si="3"/>
        <v>67472</v>
      </c>
      <c r="K89" s="31"/>
      <c r="L89" s="4"/>
    </row>
    <row r="90" spans="1:12" x14ac:dyDescent="0.35">
      <c r="A90" s="60" t="s">
        <v>119</v>
      </c>
      <c r="B90" s="55">
        <v>118544</v>
      </c>
      <c r="C90" s="55"/>
      <c r="D90" s="55">
        <v>10099</v>
      </c>
      <c r="E90" s="58"/>
      <c r="F90" s="55">
        <v>10226</v>
      </c>
      <c r="G90" s="103"/>
      <c r="H90" s="55">
        <v>0</v>
      </c>
      <c r="I90" s="103"/>
      <c r="J90" s="55">
        <f t="shared" si="3"/>
        <v>138869</v>
      </c>
      <c r="K90" s="31"/>
      <c r="L90" s="4"/>
    </row>
    <row r="91" spans="1:12" x14ac:dyDescent="0.35">
      <c r="A91" s="60" t="s">
        <v>120</v>
      </c>
      <c r="B91" s="55">
        <v>92734</v>
      </c>
      <c r="C91" s="55"/>
      <c r="D91" s="55">
        <v>9197</v>
      </c>
      <c r="E91" s="58"/>
      <c r="F91" s="55">
        <v>9264</v>
      </c>
      <c r="G91" s="103"/>
      <c r="H91" s="55">
        <v>0</v>
      </c>
      <c r="I91" s="103"/>
      <c r="J91" s="55">
        <f t="shared" si="3"/>
        <v>111195</v>
      </c>
      <c r="K91" s="31"/>
      <c r="L91" s="4"/>
    </row>
    <row r="92" spans="1:12" x14ac:dyDescent="0.35">
      <c r="A92" s="60" t="s">
        <v>121</v>
      </c>
      <c r="B92" s="55">
        <f>57413-152</f>
        <v>57261</v>
      </c>
      <c r="C92" s="55"/>
      <c r="D92" s="55">
        <v>10038</v>
      </c>
      <c r="E92" s="58"/>
      <c r="F92" s="55">
        <f>7307+152</f>
        <v>7459</v>
      </c>
      <c r="G92" s="103"/>
      <c r="H92" s="55">
        <v>0</v>
      </c>
      <c r="I92" s="103"/>
      <c r="J92" s="55">
        <f t="shared" si="3"/>
        <v>74758</v>
      </c>
      <c r="K92" s="31"/>
      <c r="L92" s="4"/>
    </row>
    <row r="93" spans="1:12" x14ac:dyDescent="0.35">
      <c r="A93" s="60" t="s">
        <v>122</v>
      </c>
      <c r="B93" s="55">
        <v>0</v>
      </c>
      <c r="C93" s="55"/>
      <c r="D93" s="55">
        <v>0</v>
      </c>
      <c r="E93" s="58"/>
      <c r="F93" s="55">
        <v>268</v>
      </c>
      <c r="G93" s="103"/>
      <c r="H93" s="55">
        <v>0</v>
      </c>
      <c r="I93" s="103"/>
      <c r="J93" s="55">
        <f t="shared" si="3"/>
        <v>268</v>
      </c>
    </row>
    <row r="94" spans="1:12" x14ac:dyDescent="0.35">
      <c r="A94" s="60" t="s">
        <v>130</v>
      </c>
      <c r="B94" s="55">
        <v>0</v>
      </c>
      <c r="C94" s="55"/>
      <c r="D94" s="55">
        <v>0</v>
      </c>
      <c r="E94" s="58"/>
      <c r="F94" s="55">
        <v>1492</v>
      </c>
      <c r="G94" s="103"/>
      <c r="H94" s="55">
        <v>0</v>
      </c>
      <c r="I94" s="103"/>
      <c r="J94" s="55">
        <f t="shared" si="3"/>
        <v>1492</v>
      </c>
    </row>
    <row r="95" spans="1:12" x14ac:dyDescent="0.35">
      <c r="A95" s="60" t="s">
        <v>219</v>
      </c>
      <c r="B95" s="55">
        <v>65000</v>
      </c>
      <c r="C95" s="55"/>
      <c r="D95" s="55">
        <v>0</v>
      </c>
      <c r="E95" s="58"/>
      <c r="F95" s="55">
        <v>4000</v>
      </c>
      <c r="G95" s="103"/>
      <c r="H95" s="55">
        <v>0</v>
      </c>
      <c r="I95" s="103"/>
      <c r="J95" s="55">
        <f t="shared" si="3"/>
        <v>69000</v>
      </c>
    </row>
    <row r="96" spans="1:12" x14ac:dyDescent="0.35">
      <c r="A96" s="60" t="s">
        <v>0</v>
      </c>
      <c r="B96" s="107">
        <f>SUM(B89:B95)</f>
        <v>358162</v>
      </c>
      <c r="C96" s="55"/>
      <c r="D96" s="107">
        <f>SUM(D89:D95)</f>
        <v>68414</v>
      </c>
      <c r="E96" s="58"/>
      <c r="F96" s="107">
        <f>SUM(F89:F95)</f>
        <v>36478</v>
      </c>
      <c r="G96" s="103"/>
      <c r="H96" s="107">
        <f>SUM(H89:H95)</f>
        <v>0</v>
      </c>
      <c r="I96" s="103"/>
      <c r="J96" s="107">
        <f t="shared" si="3"/>
        <v>463054</v>
      </c>
    </row>
    <row r="97" spans="1:10" x14ac:dyDescent="0.35">
      <c r="A97" s="113" t="s">
        <v>143</v>
      </c>
      <c r="B97" s="55">
        <f>B87-B96</f>
        <v>-57454</v>
      </c>
      <c r="C97" s="55"/>
      <c r="D97" s="55">
        <f>D87-D96</f>
        <v>-27067</v>
      </c>
      <c r="E97" s="60"/>
      <c r="F97" s="55">
        <f>F87-F96</f>
        <v>-13198</v>
      </c>
      <c r="G97" s="103"/>
      <c r="H97" s="55">
        <f>H87-H96</f>
        <v>0</v>
      </c>
      <c r="I97" s="103"/>
      <c r="J97" s="55">
        <f t="shared" si="3"/>
        <v>-97719</v>
      </c>
    </row>
    <row r="98" spans="1:10" x14ac:dyDescent="0.35">
      <c r="A98" s="113" t="s">
        <v>1</v>
      </c>
      <c r="B98" s="55">
        <v>0</v>
      </c>
      <c r="C98" s="55"/>
      <c r="D98" s="55">
        <v>0</v>
      </c>
      <c r="E98" s="60"/>
      <c r="F98" s="55">
        <v>244</v>
      </c>
      <c r="G98" s="103"/>
      <c r="H98" s="55">
        <v>5718</v>
      </c>
      <c r="I98" s="103"/>
      <c r="J98" s="55">
        <f t="shared" si="3"/>
        <v>5962</v>
      </c>
    </row>
    <row r="99" spans="1:10" x14ac:dyDescent="0.35">
      <c r="A99" s="60" t="s">
        <v>69</v>
      </c>
      <c r="B99" s="55">
        <v>0</v>
      </c>
      <c r="C99" s="55"/>
      <c r="D99" s="55">
        <v>-1745</v>
      </c>
      <c r="E99" s="135"/>
      <c r="F99" s="55">
        <v>-132</v>
      </c>
      <c r="G99" s="103"/>
      <c r="H99" s="55">
        <v>-12450</v>
      </c>
      <c r="I99" s="103"/>
      <c r="J99" s="55">
        <f t="shared" si="3"/>
        <v>-14327</v>
      </c>
    </row>
    <row r="100" spans="1:10" ht="16" thickBot="1" x14ac:dyDescent="0.4">
      <c r="A100" s="117" t="s">
        <v>162</v>
      </c>
      <c r="B100" s="119">
        <f>SUM(B97,B98,B99)</f>
        <v>-57454</v>
      </c>
      <c r="C100" s="55"/>
      <c r="D100" s="119">
        <f>SUM(D97,D98,D99)</f>
        <v>-28812</v>
      </c>
      <c r="E100" s="135"/>
      <c r="F100" s="119">
        <f>SUM(F97,F98,F99)</f>
        <v>-13086</v>
      </c>
      <c r="G100" s="103"/>
      <c r="H100" s="119">
        <f>SUM(H97,H98,H99)</f>
        <v>-6732</v>
      </c>
      <c r="I100" s="103"/>
      <c r="J100" s="119">
        <f t="shared" si="3"/>
        <v>-106084</v>
      </c>
    </row>
    <row r="101" spans="1:10" ht="9" customHeight="1" thickTop="1" x14ac:dyDescent="0.35">
      <c r="A101" s="60"/>
      <c r="B101" s="60"/>
      <c r="C101" s="60"/>
      <c r="D101" s="60"/>
      <c r="E101" s="60"/>
      <c r="F101" s="60"/>
      <c r="G101" s="60"/>
      <c r="H101" s="114"/>
      <c r="I101" s="60"/>
      <c r="J101" s="60"/>
    </row>
    <row r="102" spans="1:10" x14ac:dyDescent="0.35">
      <c r="A102" s="60"/>
      <c r="B102" s="92"/>
      <c r="C102" s="92"/>
      <c r="D102" s="92"/>
      <c r="E102" s="92"/>
      <c r="F102" s="92"/>
      <c r="G102" s="92"/>
      <c r="H102" s="136"/>
      <c r="I102" s="60"/>
      <c r="J102" s="60"/>
    </row>
    <row r="103" spans="1:10" x14ac:dyDescent="0.35">
      <c r="A103" s="127"/>
      <c r="B103" s="230" t="s">
        <v>208</v>
      </c>
      <c r="C103" s="230"/>
      <c r="D103" s="230"/>
      <c r="E103" s="230"/>
      <c r="F103" s="230"/>
      <c r="G103" s="230"/>
      <c r="H103" s="230"/>
      <c r="I103" s="230"/>
      <c r="J103" s="230"/>
    </row>
    <row r="104" spans="1:10" x14ac:dyDescent="0.35">
      <c r="A104" s="127"/>
      <c r="B104" s="209" t="s">
        <v>207</v>
      </c>
      <c r="C104" s="209"/>
      <c r="D104" s="209"/>
      <c r="E104" s="209"/>
      <c r="F104" s="209"/>
      <c r="G104" s="209"/>
      <c r="H104" s="209"/>
      <c r="I104" s="209"/>
      <c r="J104" s="209"/>
    </row>
    <row r="105" spans="1:10" ht="31" x14ac:dyDescent="0.35">
      <c r="A105" s="128"/>
      <c r="B105" s="129" t="s">
        <v>113</v>
      </c>
      <c r="C105" s="128"/>
      <c r="D105" s="129" t="s">
        <v>114</v>
      </c>
      <c r="E105" s="128"/>
      <c r="F105" s="129" t="s">
        <v>154</v>
      </c>
      <c r="G105" s="130"/>
      <c r="H105" s="131" t="s">
        <v>199</v>
      </c>
      <c r="I105" s="130"/>
      <c r="J105" s="129" t="s">
        <v>115</v>
      </c>
    </row>
    <row r="106" spans="1:10" x14ac:dyDescent="0.35">
      <c r="A106" s="128"/>
      <c r="B106" s="128"/>
      <c r="C106" s="128"/>
      <c r="D106" s="128"/>
      <c r="E106" s="128"/>
      <c r="F106" s="128"/>
      <c r="G106" s="130"/>
      <c r="H106" s="128"/>
      <c r="I106" s="130"/>
      <c r="J106" s="128"/>
    </row>
    <row r="107" spans="1:10" x14ac:dyDescent="0.35">
      <c r="A107" s="60" t="s">
        <v>38</v>
      </c>
      <c r="B107" s="60"/>
      <c r="C107" s="58"/>
      <c r="D107" s="60"/>
      <c r="E107" s="58"/>
      <c r="F107" s="60"/>
      <c r="G107" s="104"/>
      <c r="H107" s="60"/>
      <c r="I107" s="104"/>
      <c r="J107" s="60"/>
    </row>
    <row r="108" spans="1:10" x14ac:dyDescent="0.35">
      <c r="A108" s="60" t="s">
        <v>93</v>
      </c>
      <c r="B108" s="108">
        <f>SUM(B10,B33,B56,B82)</f>
        <v>898332</v>
      </c>
      <c r="C108" s="58"/>
      <c r="D108" s="108">
        <f>SUM(D10,D33,D56,D82)</f>
        <v>0</v>
      </c>
      <c r="E108" s="58"/>
      <c r="F108" s="108">
        <f>SUM(F10,F33,F56,F82)</f>
        <v>0</v>
      </c>
      <c r="G108" s="81"/>
      <c r="H108" s="108">
        <f>SUM(H10,H33,H56,H82)</f>
        <v>0</v>
      </c>
      <c r="I108" s="81"/>
      <c r="J108" s="108">
        <f>SUM(J10,J33,J56,J82)</f>
        <v>898332</v>
      </c>
    </row>
    <row r="109" spans="1:10" x14ac:dyDescent="0.35">
      <c r="A109" s="60" t="s">
        <v>94</v>
      </c>
      <c r="B109" s="55">
        <f>SUM(B11,B34,B57,B83)</f>
        <v>134587</v>
      </c>
      <c r="C109" s="58"/>
      <c r="D109" s="55">
        <f>SUM(D11,D34,D57,D83)</f>
        <v>0</v>
      </c>
      <c r="E109" s="58"/>
      <c r="F109" s="55">
        <f>SUM(F11,F34,F57,F83)</f>
        <v>0</v>
      </c>
      <c r="G109" s="81"/>
      <c r="H109" s="55">
        <f>SUM(H11,H34,H57,H83)</f>
        <v>0</v>
      </c>
      <c r="I109" s="81"/>
      <c r="J109" s="55">
        <f>SUM(J11,J34,J57,J83)</f>
        <v>134587</v>
      </c>
    </row>
    <row r="110" spans="1:10" x14ac:dyDescent="0.35">
      <c r="A110" s="60" t="s">
        <v>204</v>
      </c>
      <c r="B110" s="55">
        <f>SUM(B12,B35,B58,B84)</f>
        <v>168224</v>
      </c>
      <c r="C110" s="58"/>
      <c r="D110" s="55">
        <f>SUM(D12,D35,D58,D84)</f>
        <v>0</v>
      </c>
      <c r="E110" s="58"/>
      <c r="F110" s="55">
        <f>SUM(F12,F35,F58,F84)</f>
        <v>0</v>
      </c>
      <c r="G110" s="81"/>
      <c r="H110" s="55">
        <f>SUM(H12,H35,H58,H84)</f>
        <v>0</v>
      </c>
      <c r="I110" s="81"/>
      <c r="J110" s="55">
        <f>SUM(J12,J35,J58,J84)</f>
        <v>168224</v>
      </c>
    </row>
    <row r="111" spans="1:10" x14ac:dyDescent="0.35">
      <c r="A111" s="60" t="s">
        <v>98</v>
      </c>
      <c r="B111" s="55">
        <f>SUM(B59,B85)</f>
        <v>0</v>
      </c>
      <c r="C111" s="58"/>
      <c r="D111" s="55">
        <f>SUM(D59,D85)</f>
        <v>52365</v>
      </c>
      <c r="E111" s="58"/>
      <c r="F111" s="55">
        <f>SUM(F59,F85)</f>
        <v>0</v>
      </c>
      <c r="G111" s="81"/>
      <c r="H111" s="55">
        <f>SUM(H59,H85)</f>
        <v>0</v>
      </c>
      <c r="I111" s="81"/>
      <c r="J111" s="55">
        <f>SUM(J59,J85)</f>
        <v>52365</v>
      </c>
    </row>
    <row r="112" spans="1:10" x14ac:dyDescent="0.35">
      <c r="A112" s="60" t="s">
        <v>95</v>
      </c>
      <c r="B112" s="55">
        <f t="shared" ref="B112:B119" si="4">SUM(B13,B36,B60,B86)</f>
        <v>0</v>
      </c>
      <c r="C112" s="58"/>
      <c r="D112" s="55">
        <f t="shared" ref="D112:D119" si="5">SUM(D13,D36,D60,D86)</f>
        <v>0</v>
      </c>
      <c r="E112" s="58"/>
      <c r="F112" s="55">
        <f t="shared" ref="F112:F119" si="6">SUM(F13,F36,F60,F86)</f>
        <v>80046</v>
      </c>
      <c r="G112" s="81"/>
      <c r="H112" s="55">
        <f t="shared" ref="H112:H119" si="7">SUM(H13,H36,H60,H86)</f>
        <v>0</v>
      </c>
      <c r="I112" s="81"/>
      <c r="J112" s="55">
        <f t="shared" ref="J112:J119" si="8">SUM(J13,J36,J60,J86)</f>
        <v>80046</v>
      </c>
    </row>
    <row r="113" spans="1:10" x14ac:dyDescent="0.35">
      <c r="A113" s="60" t="s">
        <v>111</v>
      </c>
      <c r="B113" s="107">
        <f t="shared" si="4"/>
        <v>1201143</v>
      </c>
      <c r="C113" s="58"/>
      <c r="D113" s="107">
        <f t="shared" si="5"/>
        <v>52365</v>
      </c>
      <c r="E113" s="58"/>
      <c r="F113" s="107">
        <f t="shared" si="6"/>
        <v>80046</v>
      </c>
      <c r="G113" s="81"/>
      <c r="H113" s="107">
        <f t="shared" si="7"/>
        <v>0</v>
      </c>
      <c r="I113" s="81"/>
      <c r="J113" s="107">
        <f t="shared" si="8"/>
        <v>1333554</v>
      </c>
    </row>
    <row r="114" spans="1:10" x14ac:dyDescent="0.35">
      <c r="A114" s="60" t="s">
        <v>117</v>
      </c>
      <c r="B114" s="55"/>
      <c r="C114" s="58"/>
      <c r="D114" s="55"/>
      <c r="E114" s="58"/>
      <c r="F114" s="55"/>
      <c r="G114" s="81"/>
      <c r="H114" s="55"/>
      <c r="I114" s="81"/>
      <c r="J114" s="55"/>
    </row>
    <row r="115" spans="1:10" x14ac:dyDescent="0.35">
      <c r="A115" s="60" t="s">
        <v>118</v>
      </c>
      <c r="B115" s="55">
        <f t="shared" si="4"/>
        <v>96693</v>
      </c>
      <c r="C115" s="58"/>
      <c r="D115" s="55">
        <f t="shared" si="5"/>
        <v>49392</v>
      </c>
      <c r="E115" s="58"/>
      <c r="F115" s="55">
        <f t="shared" si="6"/>
        <v>7505</v>
      </c>
      <c r="G115" s="81"/>
      <c r="H115" s="55">
        <f t="shared" si="7"/>
        <v>0</v>
      </c>
      <c r="I115" s="81"/>
      <c r="J115" s="55">
        <f t="shared" si="8"/>
        <v>153590</v>
      </c>
    </row>
    <row r="116" spans="1:10" x14ac:dyDescent="0.35">
      <c r="A116" s="60" t="s">
        <v>119</v>
      </c>
      <c r="B116" s="55">
        <f t="shared" si="4"/>
        <v>502785</v>
      </c>
      <c r="C116" s="55"/>
      <c r="D116" s="55">
        <f t="shared" si="5"/>
        <v>17134</v>
      </c>
      <c r="E116" s="58"/>
      <c r="F116" s="55">
        <f t="shared" si="6"/>
        <v>32702</v>
      </c>
      <c r="G116" s="103"/>
      <c r="H116" s="55">
        <f t="shared" si="7"/>
        <v>0</v>
      </c>
      <c r="I116" s="103"/>
      <c r="J116" s="55">
        <f t="shared" si="8"/>
        <v>552621</v>
      </c>
    </row>
    <row r="117" spans="1:10" x14ac:dyDescent="0.35">
      <c r="A117" s="60" t="s">
        <v>120</v>
      </c>
      <c r="B117" s="55">
        <f t="shared" si="4"/>
        <v>363712</v>
      </c>
      <c r="C117" s="55"/>
      <c r="D117" s="55">
        <f t="shared" si="5"/>
        <v>21351</v>
      </c>
      <c r="E117" s="58"/>
      <c r="F117" s="55">
        <f t="shared" si="6"/>
        <v>25755</v>
      </c>
      <c r="G117" s="103"/>
      <c r="H117" s="55">
        <f t="shared" si="7"/>
        <v>0</v>
      </c>
      <c r="I117" s="103"/>
      <c r="J117" s="55">
        <f t="shared" si="8"/>
        <v>410818</v>
      </c>
    </row>
    <row r="118" spans="1:10" x14ac:dyDescent="0.35">
      <c r="A118" s="60" t="s">
        <v>121</v>
      </c>
      <c r="B118" s="55">
        <f t="shared" si="4"/>
        <v>220564</v>
      </c>
      <c r="C118" s="55"/>
      <c r="D118" s="55">
        <f t="shared" si="5"/>
        <v>22002</v>
      </c>
      <c r="E118" s="58"/>
      <c r="F118" s="55">
        <f t="shared" si="6"/>
        <v>19587</v>
      </c>
      <c r="G118" s="103"/>
      <c r="H118" s="55">
        <f t="shared" si="7"/>
        <v>0</v>
      </c>
      <c r="I118" s="103"/>
      <c r="J118" s="55">
        <f t="shared" si="8"/>
        <v>262153</v>
      </c>
    </row>
    <row r="119" spans="1:10" x14ac:dyDescent="0.35">
      <c r="A119" s="60" t="s">
        <v>122</v>
      </c>
      <c r="B119" s="55">
        <f t="shared" si="4"/>
        <v>27</v>
      </c>
      <c r="C119" s="55"/>
      <c r="D119" s="55">
        <f t="shared" si="5"/>
        <v>0</v>
      </c>
      <c r="E119" s="58"/>
      <c r="F119" s="55">
        <f t="shared" si="6"/>
        <v>2305</v>
      </c>
      <c r="G119" s="103"/>
      <c r="H119" s="55">
        <f t="shared" si="7"/>
        <v>0</v>
      </c>
      <c r="I119" s="103"/>
      <c r="J119" s="55">
        <f t="shared" si="8"/>
        <v>2332</v>
      </c>
    </row>
    <row r="120" spans="1:10" x14ac:dyDescent="0.35">
      <c r="A120" s="60" t="s">
        <v>130</v>
      </c>
      <c r="B120" s="55">
        <f>SUM(B68,B94)</f>
        <v>0</v>
      </c>
      <c r="C120" s="55"/>
      <c r="D120" s="55">
        <f>SUM(D68,D94)</f>
        <v>0</v>
      </c>
      <c r="E120" s="58"/>
      <c r="F120" s="55">
        <f>SUM(F68,F94)</f>
        <v>2015</v>
      </c>
      <c r="G120" s="103"/>
      <c r="H120" s="55">
        <f>SUM(H68,H94)</f>
        <v>0</v>
      </c>
      <c r="I120" s="103"/>
      <c r="J120" s="55">
        <f>SUM(J68,J94)</f>
        <v>2015</v>
      </c>
    </row>
    <row r="121" spans="1:10" x14ac:dyDescent="0.35">
      <c r="A121" s="60" t="s">
        <v>219</v>
      </c>
      <c r="B121" s="55">
        <f>SUM(B69,B95)</f>
        <v>75000</v>
      </c>
      <c r="C121" s="55"/>
      <c r="D121" s="55">
        <f>SUM(D69,D95)</f>
        <v>0</v>
      </c>
      <c r="E121" s="58"/>
      <c r="F121" s="55">
        <f>SUM(F69,F95)</f>
        <v>4000</v>
      </c>
      <c r="G121" s="103"/>
      <c r="H121" s="55">
        <f>SUM(H69,H95)</f>
        <v>0</v>
      </c>
      <c r="I121" s="103"/>
      <c r="J121" s="55">
        <f>SUM(J69,J95)</f>
        <v>79000</v>
      </c>
    </row>
    <row r="122" spans="1:10" x14ac:dyDescent="0.35">
      <c r="A122" s="60" t="s">
        <v>0</v>
      </c>
      <c r="B122" s="107">
        <f>SUM(B21,B44,B70,B96)</f>
        <v>1258781</v>
      </c>
      <c r="C122" s="55"/>
      <c r="D122" s="107">
        <f>SUM(D21,D44,D70,D96)</f>
        <v>109879</v>
      </c>
      <c r="E122" s="58"/>
      <c r="F122" s="107">
        <f>SUM(F21,F44,F70,F96)</f>
        <v>93869</v>
      </c>
      <c r="G122" s="103"/>
      <c r="H122" s="107">
        <f>SUM(H21,H44,H70,H96)</f>
        <v>0</v>
      </c>
      <c r="I122" s="103"/>
      <c r="J122" s="107">
        <f>SUM(J21,J44,J70,J96)</f>
        <v>1462529</v>
      </c>
    </row>
    <row r="123" spans="1:10" x14ac:dyDescent="0.35">
      <c r="A123" s="113" t="s">
        <v>143</v>
      </c>
      <c r="B123" s="55">
        <f>SUM(B22,B45,B71,B97)</f>
        <v>-57638</v>
      </c>
      <c r="C123" s="55"/>
      <c r="D123" s="55">
        <f>SUM(D22,D45,D71,D97)</f>
        <v>-57514</v>
      </c>
      <c r="E123" s="60"/>
      <c r="F123" s="55">
        <f>SUM(F22,F45,F71,F97)</f>
        <v>-13823</v>
      </c>
      <c r="G123" s="103"/>
      <c r="H123" s="55">
        <f>SUM(H22,H45,H71,H97)</f>
        <v>0</v>
      </c>
      <c r="I123" s="103"/>
      <c r="J123" s="55">
        <f>SUM(J22,J45,J71,J97)</f>
        <v>-128975</v>
      </c>
    </row>
    <row r="124" spans="1:10" x14ac:dyDescent="0.35">
      <c r="A124" s="113" t="s">
        <v>1</v>
      </c>
      <c r="B124" s="55">
        <f>SUM(B23,B46,B72,B98)</f>
        <v>0</v>
      </c>
      <c r="C124" s="55"/>
      <c r="D124" s="55">
        <f>SUM(D23,D46,D72,D98)</f>
        <v>0</v>
      </c>
      <c r="E124" s="60"/>
      <c r="F124" s="55">
        <f>SUM(F23,F46,F72,F98)</f>
        <v>244</v>
      </c>
      <c r="G124" s="103"/>
      <c r="H124" s="55">
        <f>SUM(H23,H46,H72,H98)</f>
        <v>19026</v>
      </c>
      <c r="I124" s="103"/>
      <c r="J124" s="55">
        <f>SUM(J23,J46,J72,J98)</f>
        <v>19270</v>
      </c>
    </row>
    <row r="125" spans="1:10" x14ac:dyDescent="0.35">
      <c r="A125" s="60" t="s">
        <v>69</v>
      </c>
      <c r="B125" s="55">
        <f>SUM(B24,B47,B73,B99)</f>
        <v>0</v>
      </c>
      <c r="C125" s="55"/>
      <c r="D125" s="55">
        <f>SUM(D24,D47,D73,D99)</f>
        <v>-2177</v>
      </c>
      <c r="E125" s="135"/>
      <c r="F125" s="55">
        <f>SUM(F24,F47,F73,F99)</f>
        <v>-132</v>
      </c>
      <c r="G125" s="103"/>
      <c r="H125" s="55">
        <f>SUM(H24,H47,H73,H99)</f>
        <v>-38946</v>
      </c>
      <c r="I125" s="103"/>
      <c r="J125" s="55">
        <f>SUM(J24,J47,J73,J99)</f>
        <v>-41255</v>
      </c>
    </row>
    <row r="126" spans="1:10" ht="16" thickBot="1" x14ac:dyDescent="0.4">
      <c r="A126" s="117" t="s">
        <v>162</v>
      </c>
      <c r="B126" s="119">
        <f>SUM(B25,B48,B74,B100)</f>
        <v>-57638</v>
      </c>
      <c r="C126" s="55"/>
      <c r="D126" s="119">
        <f>SUM(D25,D48,D74,D100)</f>
        <v>-59691</v>
      </c>
      <c r="E126" s="135"/>
      <c r="F126" s="119">
        <f>SUM(F25,F48,F74,F100)</f>
        <v>-13711</v>
      </c>
      <c r="G126" s="103"/>
      <c r="H126" s="119">
        <f>SUM(H25,H48,H74,H100)</f>
        <v>-19920</v>
      </c>
      <c r="I126" s="103"/>
      <c r="J126" s="119">
        <f>SUM(J25,J48,J74,J100)</f>
        <v>-150960</v>
      </c>
    </row>
    <row r="127" spans="1:10" ht="16" thickTop="1" x14ac:dyDescent="0.35">
      <c r="A127" s="60"/>
      <c r="B127" s="60"/>
      <c r="C127" s="60"/>
      <c r="D127" s="60"/>
      <c r="E127" s="60"/>
      <c r="F127" s="60"/>
      <c r="G127" s="60"/>
      <c r="H127" s="114"/>
      <c r="I127" s="60"/>
      <c r="J127" s="60"/>
    </row>
    <row r="128" spans="1:10" ht="84.75" customHeight="1" x14ac:dyDescent="0.35">
      <c r="A128" s="214" t="s">
        <v>246</v>
      </c>
      <c r="B128" s="214"/>
      <c r="C128" s="214"/>
      <c r="D128" s="214"/>
      <c r="E128" s="214"/>
      <c r="F128" s="214"/>
      <c r="G128" s="214"/>
      <c r="H128" s="214"/>
      <c r="I128" s="214"/>
      <c r="J128" s="214"/>
    </row>
    <row r="129" spans="1:10" x14ac:dyDescent="0.35">
      <c r="A129" s="88"/>
      <c r="B129" s="88"/>
      <c r="C129" s="88"/>
      <c r="D129" s="88"/>
      <c r="E129" s="88"/>
      <c r="F129" s="88"/>
      <c r="G129" s="88"/>
      <c r="H129" s="88"/>
      <c r="I129" s="88"/>
      <c r="J129" s="88"/>
    </row>
  </sheetData>
  <mergeCells count="11">
    <mergeCell ref="B5:J5"/>
    <mergeCell ref="A128:J128"/>
    <mergeCell ref="B29:J29"/>
    <mergeCell ref="B51:J51"/>
    <mergeCell ref="B52:J52"/>
    <mergeCell ref="B28:J28"/>
    <mergeCell ref="B77:J77"/>
    <mergeCell ref="B78:J78"/>
    <mergeCell ref="B103:J103"/>
    <mergeCell ref="B104:J104"/>
    <mergeCell ref="B6:J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Financial Highlights</vt:lpstr>
      <vt:lpstr>Key Metrics</vt:lpstr>
      <vt:lpstr>Adjusted EBITDA by Segment</vt:lpstr>
      <vt:lpstr>Balance Sheets</vt:lpstr>
      <vt:lpstr>Statements of Operations</vt:lpstr>
      <vt:lpstr>Statement of Cash Flows</vt:lpstr>
      <vt:lpstr>Non-GAAP EPS</vt:lpstr>
      <vt:lpstr>Segment Results of Operations</vt:lpstr>
      <vt:lpstr>Homes Non-GAAP Measure</vt:lpstr>
      <vt:lpstr>2018 P&amp;L Segment Recast</vt:lpstr>
    </vt:vector>
  </TitlesOfParts>
  <Company>Zillow.com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Holstein</dc:creator>
  <cp:lastModifiedBy>Dennis Walsh</cp:lastModifiedBy>
  <cp:lastPrinted>2013-10-07T18:27:23Z</cp:lastPrinted>
  <dcterms:created xsi:type="dcterms:W3CDTF">2011-07-09T17:28:59Z</dcterms:created>
  <dcterms:modified xsi:type="dcterms:W3CDTF">2019-05-09T18:50:11Z</dcterms:modified>
</cp:coreProperties>
</file>