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powi-my.sharepoint.com/personal/joe_shiffler_power_com/Documents/Documents/Earnings/2026/Q2/"/>
    </mc:Choice>
  </mc:AlternateContent>
  <xr:revisionPtr revIDLastSave="7" documentId="11_E02D0D3BAA3928D7FED988AF5DE753F961C2612E" xr6:coauthVersionLast="47" xr6:coauthVersionMax="47" xr10:uidLastSave="{40ECBCDB-2BE0-4219-B71F-3E2B4291BEAB}"/>
  <bookViews>
    <workbookView xWindow="-120" yWindow="-120" windowWidth="29040" windowHeight="15720" tabRatio="500" activeTab="3" xr2:uid="{00000000-000D-0000-FFFF-FFFF00000000}"/>
  </bookViews>
  <sheets>
    <sheet name="Income Statements" sheetId="1" r:id="rId1"/>
    <sheet name="Non-GAAP Reconciliation" sheetId="2" r:id="rId2"/>
    <sheet name="Balance Sheets" sheetId="3" r:id="rId3"/>
    <sheet name="Cash Flows" sheetId="4"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4" i="4" l="1"/>
  <c r="AK32" i="4"/>
  <c r="AK40" i="4"/>
  <c r="AK42" i="4"/>
  <c r="AK46" i="4"/>
  <c r="AJ24" i="4"/>
  <c r="AJ32" i="4"/>
  <c r="AJ40" i="4"/>
  <c r="AJ42" i="4"/>
  <c r="AJ46" i="4"/>
  <c r="AI24" i="4"/>
  <c r="AI32" i="4"/>
  <c r="AI40" i="4"/>
  <c r="AI42" i="4"/>
  <c r="AI46" i="4"/>
  <c r="AH24" i="4"/>
  <c r="AH32" i="4"/>
  <c r="AH40" i="4"/>
  <c r="AH42" i="4"/>
  <c r="AH46" i="4"/>
  <c r="AG24" i="4"/>
  <c r="AG32" i="4"/>
  <c r="AG40" i="4"/>
  <c r="AG42" i="4"/>
  <c r="AG46" i="4"/>
  <c r="AE24" i="4"/>
  <c r="AE32" i="4"/>
  <c r="AE40" i="4"/>
  <c r="AE42" i="4"/>
  <c r="AE46" i="4"/>
  <c r="AD24" i="4"/>
  <c r="AD32" i="4"/>
  <c r="AD40" i="4"/>
  <c r="AD42" i="4"/>
  <c r="AD46" i="4"/>
  <c r="AC24" i="4"/>
  <c r="AC32" i="4"/>
  <c r="AC40" i="4"/>
  <c r="AC42" i="4"/>
  <c r="AC46" i="4"/>
  <c r="AB24" i="4"/>
  <c r="AB32" i="4"/>
  <c r="AB40" i="4"/>
  <c r="AB42" i="4"/>
  <c r="AB46" i="4"/>
  <c r="AA24" i="4"/>
  <c r="AA32" i="4"/>
  <c r="AA40" i="4"/>
  <c r="AA42" i="4"/>
  <c r="AA46" i="4"/>
  <c r="Y24" i="4"/>
  <c r="Y32" i="4"/>
  <c r="Y40" i="4"/>
  <c r="Y42" i="4"/>
  <c r="Y46" i="4"/>
  <c r="X24" i="4"/>
  <c r="X32" i="4"/>
  <c r="X40" i="4"/>
  <c r="X42" i="4"/>
  <c r="X46" i="4"/>
  <c r="W24" i="4"/>
  <c r="W32" i="4"/>
  <c r="W40" i="4"/>
  <c r="W42" i="4"/>
  <c r="W46" i="4"/>
  <c r="V24" i="4"/>
  <c r="V32" i="4"/>
  <c r="V40" i="4"/>
  <c r="V42" i="4"/>
  <c r="V46" i="4"/>
  <c r="U24" i="4"/>
  <c r="U32" i="4"/>
  <c r="U40" i="4"/>
  <c r="U42" i="4"/>
  <c r="U46" i="4"/>
  <c r="S24" i="4"/>
  <c r="S32" i="4"/>
  <c r="S40" i="4"/>
  <c r="S42" i="4"/>
  <c r="S46" i="4"/>
  <c r="R24" i="4"/>
  <c r="R32" i="4"/>
  <c r="R40" i="4"/>
  <c r="R42" i="4"/>
  <c r="R46" i="4"/>
  <c r="Q24" i="4"/>
  <c r="Q32" i="4"/>
  <c r="Q40" i="4"/>
  <c r="Q42" i="4"/>
  <c r="Q46" i="4"/>
  <c r="P24" i="4"/>
  <c r="P32" i="4"/>
  <c r="P40" i="4"/>
  <c r="P42" i="4"/>
  <c r="P46" i="4"/>
  <c r="O24" i="4"/>
  <c r="O32" i="4"/>
  <c r="O40" i="4"/>
  <c r="O42" i="4"/>
  <c r="O46" i="4"/>
  <c r="M24" i="4"/>
  <c r="M32" i="4"/>
  <c r="M40" i="4"/>
  <c r="M42" i="4"/>
  <c r="M46" i="4"/>
  <c r="L24" i="4"/>
  <c r="L32" i="4"/>
  <c r="L40" i="4"/>
  <c r="L42" i="4"/>
  <c r="L46" i="4"/>
  <c r="K24" i="4"/>
  <c r="K32" i="4"/>
  <c r="K40" i="4"/>
  <c r="K42" i="4"/>
  <c r="K46" i="4"/>
  <c r="J24" i="4"/>
  <c r="J32" i="4"/>
  <c r="J40" i="4"/>
  <c r="J42" i="4"/>
  <c r="J46" i="4"/>
  <c r="I24" i="4"/>
  <c r="I32" i="4"/>
  <c r="I40" i="4"/>
  <c r="I42" i="4"/>
  <c r="I46" i="4"/>
  <c r="G44" i="4"/>
  <c r="G14" i="1"/>
  <c r="G16" i="1"/>
  <c r="G19" i="1"/>
  <c r="G20" i="1"/>
  <c r="G21" i="1"/>
  <c r="G22" i="1"/>
  <c r="G23" i="1"/>
  <c r="G24" i="1"/>
  <c r="G26" i="1"/>
  <c r="G28" i="1"/>
  <c r="G30" i="1"/>
  <c r="G32" i="1"/>
  <c r="G34" i="1"/>
  <c r="G9" i="4"/>
  <c r="G24" i="4"/>
  <c r="G32" i="4"/>
  <c r="G40" i="4"/>
  <c r="G42" i="4"/>
  <c r="G46" i="4"/>
  <c r="C16" i="1"/>
  <c r="C24" i="1"/>
  <c r="C26" i="1"/>
  <c r="C30" i="1"/>
  <c r="C34" i="1"/>
  <c r="C9" i="4"/>
  <c r="C24" i="4"/>
  <c r="C32" i="4"/>
  <c r="C40" i="4"/>
  <c r="C42" i="4"/>
  <c r="C46" i="4"/>
  <c r="D44" i="4"/>
  <c r="D16" i="1"/>
  <c r="D24" i="1"/>
  <c r="D26" i="1"/>
  <c r="D30" i="1"/>
  <c r="D34" i="1"/>
  <c r="D9" i="4"/>
  <c r="D24" i="4"/>
  <c r="D32" i="4"/>
  <c r="D40" i="4"/>
  <c r="D42" i="4"/>
  <c r="D46" i="4"/>
  <c r="D29" i="3"/>
  <c r="D33" i="3"/>
  <c r="D40" i="3"/>
  <c r="D41" i="3"/>
  <c r="C29" i="3"/>
  <c r="C33" i="3"/>
  <c r="C40" i="3"/>
  <c r="C41" i="3"/>
  <c r="D15" i="3"/>
  <c r="D21" i="3"/>
  <c r="C15" i="3"/>
  <c r="C21" i="3"/>
  <c r="M64" i="2"/>
  <c r="L64" i="2"/>
  <c r="K64" i="2"/>
  <c r="J64" i="2"/>
  <c r="I64" i="2"/>
  <c r="G64" i="2"/>
  <c r="D64" i="2"/>
  <c r="C64" i="2"/>
  <c r="G42" i="2"/>
  <c r="D29" i="2"/>
  <c r="D45" i="2"/>
  <c r="G45" i="2"/>
  <c r="D46" i="2"/>
  <c r="G46" i="2"/>
  <c r="G47" i="2"/>
  <c r="G49" i="2"/>
  <c r="G48" i="2"/>
  <c r="G51" i="2"/>
  <c r="G56" i="2"/>
  <c r="D51" i="2"/>
  <c r="D56" i="2"/>
  <c r="C51" i="2"/>
  <c r="C56" i="2"/>
  <c r="D37" i="2"/>
  <c r="G37" i="2"/>
  <c r="G38" i="2"/>
  <c r="D38" i="2"/>
  <c r="C38" i="2"/>
  <c r="G35" i="2"/>
  <c r="G33" i="2"/>
  <c r="G32" i="2"/>
  <c r="G31" i="2"/>
  <c r="G25" i="2"/>
  <c r="G26" i="2"/>
  <c r="G27" i="2"/>
  <c r="G28" i="2"/>
  <c r="G29" i="2"/>
  <c r="C29" i="2"/>
  <c r="G21" i="2"/>
  <c r="G22" i="2"/>
  <c r="D22" i="2"/>
  <c r="C22" i="2"/>
  <c r="G9" i="2"/>
  <c r="G12" i="2"/>
  <c r="G13" i="2"/>
  <c r="G14" i="2"/>
  <c r="G16" i="2"/>
  <c r="G17" i="2"/>
  <c r="D16" i="2"/>
  <c r="D17" i="2"/>
  <c r="C16" i="2"/>
  <c r="C17" i="2"/>
  <c r="G10" i="2"/>
  <c r="D10" i="2"/>
  <c r="C10" i="2"/>
  <c r="G63" i="1"/>
  <c r="AK62" i="1"/>
  <c r="AE62" i="1"/>
  <c r="Y62" i="1"/>
  <c r="S62" i="1"/>
  <c r="M62" i="1"/>
  <c r="G62" i="1"/>
  <c r="AK54" i="1"/>
  <c r="AK55" i="1"/>
  <c r="AK56" i="1"/>
  <c r="AK57" i="1"/>
  <c r="AK58" i="1"/>
  <c r="AK59" i="1"/>
  <c r="AJ59" i="1"/>
  <c r="AI59" i="1"/>
  <c r="AH59" i="1"/>
  <c r="AG59" i="1"/>
  <c r="AE54" i="1"/>
  <c r="AE55" i="1"/>
  <c r="AE56" i="1"/>
  <c r="AE57" i="1"/>
  <c r="AE58" i="1"/>
  <c r="AE59" i="1"/>
  <c r="AD59" i="1"/>
  <c r="AC59" i="1"/>
  <c r="AB59" i="1"/>
  <c r="AA59" i="1"/>
  <c r="Y54" i="1"/>
  <c r="Y55" i="1"/>
  <c r="Y56" i="1"/>
  <c r="Y57" i="1"/>
  <c r="Y58" i="1"/>
  <c r="Y59" i="1"/>
  <c r="X59" i="1"/>
  <c r="W59" i="1"/>
  <c r="V59" i="1"/>
  <c r="U59" i="1"/>
  <c r="S54" i="1"/>
  <c r="S55" i="1"/>
  <c r="S56" i="1"/>
  <c r="S57" i="1"/>
  <c r="S58" i="1"/>
  <c r="S59" i="1"/>
  <c r="R59" i="1"/>
  <c r="Q59" i="1"/>
  <c r="P59" i="1"/>
  <c r="O59" i="1"/>
  <c r="M54" i="1"/>
  <c r="M55" i="1"/>
  <c r="M56" i="1"/>
  <c r="M57" i="1"/>
  <c r="M58" i="1"/>
  <c r="M59" i="1"/>
  <c r="L59" i="1"/>
  <c r="K59" i="1"/>
  <c r="J59" i="1"/>
  <c r="I59" i="1"/>
  <c r="G54" i="1"/>
  <c r="G55" i="1"/>
  <c r="G56" i="1"/>
  <c r="G57" i="1"/>
  <c r="G58" i="1"/>
  <c r="G59" i="1"/>
  <c r="D59" i="1"/>
  <c r="C59" i="1"/>
  <c r="AK12" i="1"/>
  <c r="AK14" i="1"/>
  <c r="AK16" i="1"/>
  <c r="AK19" i="1"/>
  <c r="AK20" i="1"/>
  <c r="AK21" i="1"/>
  <c r="AK22" i="1"/>
  <c r="AK23" i="1"/>
  <c r="AK24" i="1"/>
  <c r="AK26" i="1"/>
  <c r="AK28" i="1"/>
  <c r="AK30" i="1"/>
  <c r="AK32" i="1"/>
  <c r="AK34" i="1"/>
  <c r="AK38" i="1"/>
  <c r="AJ16" i="1"/>
  <c r="AJ24" i="1"/>
  <c r="AJ26" i="1"/>
  <c r="AJ30" i="1"/>
  <c r="AJ34" i="1"/>
  <c r="AJ38" i="1"/>
  <c r="AI16" i="1"/>
  <c r="AI24" i="1"/>
  <c r="AI26" i="1"/>
  <c r="AI30" i="1"/>
  <c r="AI34" i="1"/>
  <c r="AI38" i="1"/>
  <c r="AH16" i="1"/>
  <c r="AH24" i="1"/>
  <c r="AH26" i="1"/>
  <c r="AH30" i="1"/>
  <c r="AH34" i="1"/>
  <c r="AH38" i="1"/>
  <c r="AG16" i="1"/>
  <c r="AG24" i="1"/>
  <c r="AG26" i="1"/>
  <c r="AG30" i="1"/>
  <c r="AG34" i="1"/>
  <c r="AG38" i="1"/>
  <c r="AE12" i="1"/>
  <c r="AE14" i="1"/>
  <c r="AE16" i="1"/>
  <c r="AE19" i="1"/>
  <c r="AE20" i="1"/>
  <c r="AE21" i="1"/>
  <c r="AE22" i="1"/>
  <c r="AE23" i="1"/>
  <c r="AE24" i="1"/>
  <c r="AE26" i="1"/>
  <c r="AE28" i="1"/>
  <c r="AE30" i="1"/>
  <c r="AE32" i="1"/>
  <c r="AE34" i="1"/>
  <c r="AE38" i="1"/>
  <c r="AD16" i="1"/>
  <c r="AD24" i="1"/>
  <c r="AD26" i="1"/>
  <c r="AD30" i="1"/>
  <c r="AD34" i="1"/>
  <c r="AD38" i="1"/>
  <c r="AC16" i="1"/>
  <c r="AC24" i="1"/>
  <c r="AC26" i="1"/>
  <c r="AC30" i="1"/>
  <c r="AC34" i="1"/>
  <c r="AC38" i="1"/>
  <c r="AB16" i="1"/>
  <c r="AB24" i="1"/>
  <c r="AB26" i="1"/>
  <c r="AB30" i="1"/>
  <c r="AB34" i="1"/>
  <c r="AB38" i="1"/>
  <c r="AA16" i="1"/>
  <c r="AA24" i="1"/>
  <c r="AA26" i="1"/>
  <c r="AA30" i="1"/>
  <c r="AA34" i="1"/>
  <c r="AA38" i="1"/>
  <c r="Y12" i="1"/>
  <c r="Y14" i="1"/>
  <c r="Y16" i="1"/>
  <c r="Y19" i="1"/>
  <c r="Y20" i="1"/>
  <c r="Y21" i="1"/>
  <c r="Y22" i="1"/>
  <c r="Y23" i="1"/>
  <c r="Y24" i="1"/>
  <c r="Y26" i="1"/>
  <c r="Y28" i="1"/>
  <c r="Y30" i="1"/>
  <c r="Y32" i="1"/>
  <c r="Y34" i="1"/>
  <c r="Y38" i="1"/>
  <c r="X16" i="1"/>
  <c r="X24" i="1"/>
  <c r="X26" i="1"/>
  <c r="X30" i="1"/>
  <c r="X34" i="1"/>
  <c r="X38" i="1"/>
  <c r="W16" i="1"/>
  <c r="W24" i="1"/>
  <c r="W26" i="1"/>
  <c r="W30" i="1"/>
  <c r="W34" i="1"/>
  <c r="W38" i="1"/>
  <c r="V16" i="1"/>
  <c r="V24" i="1"/>
  <c r="V26" i="1"/>
  <c r="V30" i="1"/>
  <c r="V34" i="1"/>
  <c r="V38" i="1"/>
  <c r="U16" i="1"/>
  <c r="U24" i="1"/>
  <c r="U26" i="1"/>
  <c r="U30" i="1"/>
  <c r="U34" i="1"/>
  <c r="U38" i="1"/>
  <c r="S12" i="1"/>
  <c r="S14" i="1"/>
  <c r="S16" i="1"/>
  <c r="S19" i="1"/>
  <c r="S20" i="1"/>
  <c r="S21" i="1"/>
  <c r="S22" i="1"/>
  <c r="S23" i="1"/>
  <c r="S24" i="1"/>
  <c r="S26" i="1"/>
  <c r="S28" i="1"/>
  <c r="S30" i="1"/>
  <c r="S32" i="1"/>
  <c r="S34" i="1"/>
  <c r="S38" i="1"/>
  <c r="R16" i="1"/>
  <c r="R24" i="1"/>
  <c r="R26" i="1"/>
  <c r="R30" i="1"/>
  <c r="R34" i="1"/>
  <c r="R38" i="1"/>
  <c r="Q16" i="1"/>
  <c r="Q24" i="1"/>
  <c r="Q26" i="1"/>
  <c r="Q30" i="1"/>
  <c r="Q34" i="1"/>
  <c r="Q38" i="1"/>
  <c r="P16" i="1"/>
  <c r="P24" i="1"/>
  <c r="P26" i="1"/>
  <c r="P30" i="1"/>
  <c r="P34" i="1"/>
  <c r="P38" i="1"/>
  <c r="O16" i="1"/>
  <c r="O24" i="1"/>
  <c r="O26" i="1"/>
  <c r="O30" i="1"/>
  <c r="O34" i="1"/>
  <c r="O38" i="1"/>
  <c r="M12" i="1"/>
  <c r="M14" i="1"/>
  <c r="M16" i="1"/>
  <c r="M19" i="1"/>
  <c r="M20" i="1"/>
  <c r="M21" i="1"/>
  <c r="M22" i="1"/>
  <c r="M23" i="1"/>
  <c r="M24" i="1"/>
  <c r="M26" i="1"/>
  <c r="M28" i="1"/>
  <c r="M30" i="1"/>
  <c r="M32" i="1"/>
  <c r="M34" i="1"/>
  <c r="M38" i="1"/>
  <c r="L16" i="1"/>
  <c r="L24" i="1"/>
  <c r="L26" i="1"/>
  <c r="L30" i="1"/>
  <c r="L34" i="1"/>
  <c r="L38" i="1"/>
  <c r="K16" i="1"/>
  <c r="K24" i="1"/>
  <c r="K26" i="1"/>
  <c r="K30" i="1"/>
  <c r="K34" i="1"/>
  <c r="K38" i="1"/>
  <c r="J16" i="1"/>
  <c r="J24" i="1"/>
  <c r="J26" i="1"/>
  <c r="J30" i="1"/>
  <c r="J34" i="1"/>
  <c r="J38" i="1"/>
  <c r="I16" i="1"/>
  <c r="I24" i="1"/>
  <c r="I26" i="1"/>
  <c r="I30" i="1"/>
  <c r="I34" i="1"/>
  <c r="I38" i="1"/>
  <c r="G38" i="1"/>
  <c r="D38" i="1"/>
  <c r="C38" i="1"/>
  <c r="AK37" i="1"/>
  <c r="AJ37" i="1"/>
  <c r="AI37" i="1"/>
  <c r="AH37" i="1"/>
  <c r="AG37" i="1"/>
  <c r="AE37" i="1"/>
  <c r="AD37" i="1"/>
  <c r="AC37" i="1"/>
  <c r="AB37" i="1"/>
  <c r="AA37" i="1"/>
  <c r="Y37" i="1"/>
  <c r="X37" i="1"/>
  <c r="W37" i="1"/>
  <c r="V37" i="1"/>
  <c r="U37" i="1"/>
  <c r="S37" i="1"/>
  <c r="R37" i="1"/>
  <c r="Q37" i="1"/>
  <c r="P37" i="1"/>
  <c r="O37" i="1"/>
  <c r="M37" i="1"/>
  <c r="L37" i="1"/>
  <c r="K37" i="1"/>
  <c r="J37" i="1"/>
  <c r="I37" i="1"/>
  <c r="G37" i="1"/>
  <c r="D37" i="1"/>
  <c r="C37" i="1"/>
</calcChain>
</file>

<file path=xl/sharedStrings.xml><?xml version="1.0" encoding="utf-8"?>
<sst xmlns="http://schemas.openxmlformats.org/spreadsheetml/2006/main" count="297" uniqueCount="156">
  <si>
    <t xml:space="preserve"> POWER INTEGRATIONS, INC. </t>
  </si>
  <si>
    <t>CONSOLIDATED STATEMENTS OF OPERATIONS UNDER GAAP</t>
  </si>
  <si>
    <t>(dollars in thousands, except per-share amounts)</t>
  </si>
  <si>
    <t>Year ending December 31, 2026</t>
  </si>
  <si>
    <t>Year ending December 31, 2025</t>
  </si>
  <si>
    <t>Year ending December 31, 2024</t>
  </si>
  <si>
    <t>Year ending December 31, 2023</t>
  </si>
  <si>
    <t>Year ending December 31, 2022</t>
  </si>
  <si>
    <t>Year ending December 31, 2021</t>
  </si>
  <si>
    <t>First Quarter</t>
  </si>
  <si>
    <t>Second Quarter</t>
  </si>
  <si>
    <t>Third Quarter</t>
  </si>
  <si>
    <t xml:space="preserve">Fourth Quarter </t>
  </si>
  <si>
    <t>Year-to-date</t>
  </si>
  <si>
    <t>Full Year</t>
  </si>
  <si>
    <t>Net revenue</t>
  </si>
  <si>
    <t>Cost of revenue</t>
  </si>
  <si>
    <t>Gross profit</t>
  </si>
  <si>
    <t>Operating expenses:</t>
  </si>
  <si>
    <t>Research and development</t>
  </si>
  <si>
    <t>Selling, general and administrative</t>
  </si>
  <si>
    <t>Amortization of acquisition-related intangible assets</t>
  </si>
  <si>
    <t>Other operating expenses (income) *</t>
  </si>
  <si>
    <t>Restructuring and related charges †</t>
  </si>
  <si>
    <t>Total operating expenses</t>
  </si>
  <si>
    <t>Income (loss) from operations</t>
  </si>
  <si>
    <t>Other income</t>
  </si>
  <si>
    <t>Income (loss) before income taxes</t>
  </si>
  <si>
    <t>Provision for (benefit from) income taxes</t>
  </si>
  <si>
    <t>NET INCOME (LOSS)</t>
  </si>
  <si>
    <t>Earnings (loss) per share:</t>
  </si>
  <si>
    <t>Basic</t>
  </si>
  <si>
    <t>Diluted</t>
  </si>
  <si>
    <t>Shares used in per share calculation:</t>
  </si>
  <si>
    <t>Supplemental information:</t>
  </si>
  <si>
    <t>Revenue mix by end market</t>
  </si>
  <si>
    <t>Communications</t>
  </si>
  <si>
    <t>Computer</t>
  </si>
  <si>
    <t>Consumer</t>
  </si>
  <si>
    <t>Industrial</t>
  </si>
  <si>
    <t>Stock-based compensation expense included in:</t>
  </si>
  <si>
    <t xml:space="preserve">   Total stock-based compensation expense (income)</t>
  </si>
  <si>
    <t>Cost of revenue includes:</t>
  </si>
  <si>
    <t>Restructuring and related charges</t>
  </si>
  <si>
    <t>* Other operating expense for:</t>
  </si>
  <si>
    <t>Q2'2026 included $0.5 million related to the modification of equity awards associated with an executive's employment transition and retirement arrangements;</t>
  </si>
  <si>
    <t xml:space="preserve">Q1'2026 included a $1.4 million credit related to the modification of equity awards associated with an executive's employment transition and retirement arrangements; </t>
  </si>
  <si>
    <t>2025 included $11.3 million stemming from a legal settlement matter and $8.4 million related to the modification of equity awards associated with an executive's employment transition and retirement arrangements; and</t>
  </si>
  <si>
    <t>2022 included $2.9 million stemming from a patent-litigation settlement offset by a $1.7 million recovery from the liquidation of SemiSouth Laboratories.</t>
  </si>
  <si>
    <t xml:space="preserve">† During the three months ended March 31, 2026, the Company undertook a restructuring plan, and recognized $6.6 million during the first quarter of 2026, primarily composed of severance costs. </t>
  </si>
  <si>
    <t xml:space="preserve">POWER INTEGRATIONS, INC. </t>
  </si>
  <si>
    <t>RECONCILIATION OF NON-GAAP FINANCIAL MEASURES TO GAAP RESULTS</t>
  </si>
  <si>
    <t>RECONCILIATION OF GROSS PROFIT</t>
  </si>
  <si>
    <t>GAAP gross profit</t>
  </si>
  <si>
    <t>GAAP gross margin</t>
  </si>
  <si>
    <t>Stock-based compensation expense included in cost of revenue</t>
  </si>
  <si>
    <t>Restructuring and related charges in cost of revenue †</t>
  </si>
  <si>
    <t>Non-GAAP gross profit</t>
  </si>
  <si>
    <t>Non-GAAP gross margin</t>
  </si>
  <si>
    <t>RECONCILIATION OF INCOME FROM OPERATIONS</t>
  </si>
  <si>
    <t>GAAP income (loss) from operations</t>
  </si>
  <si>
    <t>GAAP operating margin</t>
  </si>
  <si>
    <t>Less: Stock-based compensation expenses included in:</t>
  </si>
  <si>
    <t>Other operating expense*</t>
  </si>
  <si>
    <t>Total</t>
  </si>
  <si>
    <t>Amortization of write-up of acquired inventory</t>
  </si>
  <si>
    <t>Restructuring and related charges†</t>
  </si>
  <si>
    <t>Non-GAAP income from operations</t>
  </si>
  <si>
    <t>Non-GAAP operating margin</t>
  </si>
  <si>
    <t>RECONCILIATION OF NET INCOME (LOSS) PER SHARE (DILUTED)</t>
  </si>
  <si>
    <t>GAAP net income (loss)</t>
  </si>
  <si>
    <t>Adjustments to GAAP net income (loss)</t>
  </si>
  <si>
    <t>Total stock-based compensation</t>
  </si>
  <si>
    <t>Tax effect of items excluded from non-GAAP results</t>
  </si>
  <si>
    <t>Non-GAAP net income</t>
  </si>
  <si>
    <t>Average shares outstanding for calculation</t>
  </si>
  <si>
    <t>of non-GAAP income per share (diluted)</t>
  </si>
  <si>
    <t>Non-GAAP income per share (diluted)</t>
  </si>
  <si>
    <t>RECONCILIATION OF FREE CASH FLOW</t>
  </si>
  <si>
    <t>Net cash provided by operating activities</t>
  </si>
  <si>
    <t>Less: Purchases of property and equipment</t>
  </si>
  <si>
    <t>Free cash flow</t>
  </si>
  <si>
    <t>Note on use of non-GAAP financial measures:</t>
  </si>
  <si>
    <t>In addition to the company's consolidated financial statements, which are prepared according to GAAP, the company provides certain non-GAAP financial information that excludes stock-based compensation expenses recognized under ASC 718-10, as well as certain acquisition-related expenses and other items. The company uses these non-GAAP measures in its own financial and operational decision-making processes and, with respect to one measure, in setting performance targets for employee-compensation purposes. Further, the company believes that these non-GAAP measures offer an important analytical tool to help investors understand the company's core operating results and trends, and to facilitate comparability with the company's historical results and with the operating results of other companies that provide similar non-GAAP measures.  These non-GAAP measures have certain limitations as analytical tools and are not meant to be considered in isolation or as a substitute for GAAP financial information.</t>
  </si>
  <si>
    <t>† During the three months ended March 31, 2026, the Company undertook a restructuring plan and recognized $6.6 million during the first quarter of 2026, primarily consisting of severance payments.</t>
  </si>
  <si>
    <t>*Other operating expenses for:</t>
  </si>
  <si>
    <t>Q1'2026 included a $1.4 million credit related to the modification of equity awards associated with an executive's employment transition and retirement arrangements;</t>
  </si>
  <si>
    <t>CONSOLIDATED BALANCE SHEETS</t>
  </si>
  <si>
    <t>(in thousands)</t>
  </si>
  <si>
    <t>March 31,</t>
  </si>
  <si>
    <t>June 30,</t>
  </si>
  <si>
    <t>Sept. 30,</t>
  </si>
  <si>
    <t xml:space="preserve">Dec. 31, </t>
  </si>
  <si>
    <t>ASSETS</t>
  </si>
  <si>
    <t>Current assets:</t>
  </si>
  <si>
    <t xml:space="preserve">Cash and cash equivalents </t>
  </si>
  <si>
    <t>Short-term investments</t>
  </si>
  <si>
    <t>Accounts receivable, net</t>
  </si>
  <si>
    <t xml:space="preserve">Inventories </t>
  </si>
  <si>
    <t xml:space="preserve">Prepaid expenses and other current assets </t>
  </si>
  <si>
    <t>Total current assets</t>
  </si>
  <si>
    <t>Property and equipement, net</t>
  </si>
  <si>
    <t>Intangible assets, net</t>
  </si>
  <si>
    <t>Goodwill</t>
  </si>
  <si>
    <t>Other non-current assets</t>
  </si>
  <si>
    <t>Total assets</t>
  </si>
  <si>
    <t>LIABILITIES AND STOCKHOLDERS’ EQUITY</t>
  </si>
  <si>
    <t>Current liabilities:</t>
  </si>
  <si>
    <t xml:space="preserve">Accounts payable </t>
  </si>
  <si>
    <t xml:space="preserve">Accrued payroll and related expenses </t>
  </si>
  <si>
    <t xml:space="preserve">Other accrued liabilities </t>
  </si>
  <si>
    <t xml:space="preserve">Total current liabilities </t>
  </si>
  <si>
    <t>LONG-TERM LIABILITIES:</t>
  </si>
  <si>
    <t xml:space="preserve">   Other liabilities</t>
  </si>
  <si>
    <t xml:space="preserve">           Total long term liabilities</t>
  </si>
  <si>
    <t>STOCKHOLDERS' EQUITY:</t>
  </si>
  <si>
    <t xml:space="preserve">Common stock </t>
  </si>
  <si>
    <t>Additional paid-in capital</t>
  </si>
  <si>
    <t>Accumulated other comprehensive income (loss)</t>
  </si>
  <si>
    <t>Retained earnings</t>
  </si>
  <si>
    <t xml:space="preserve"> Total stockholders’ equity  </t>
  </si>
  <si>
    <t xml:space="preserve"> Total liabilities and stockholders' equity </t>
  </si>
  <si>
    <t>CONSOLIDATED STATEMENTS OF CASH FLOWS</t>
  </si>
  <si>
    <t>CASH FLOWS FROM OPERATING ACTIVITIES:</t>
  </si>
  <si>
    <t>Net income (loss)</t>
  </si>
  <si>
    <t>Adjustments to reconcile net income to cash provided by operating activities</t>
  </si>
  <si>
    <t>Depreciation</t>
  </si>
  <si>
    <t>Amortization of intangibles</t>
  </si>
  <si>
    <t>Loss (gain) on disposal of property and equipment</t>
  </si>
  <si>
    <t>Stock-based compensation expense</t>
  </si>
  <si>
    <t>Amortization of premium (accretion of discount) on marketable securities</t>
  </si>
  <si>
    <t>Deferred income taxes</t>
  </si>
  <si>
    <t>Increase (decrease) in accounts receivable allowances for credit losses</t>
  </si>
  <si>
    <t>Change in operating assets and liabilities:</t>
  </si>
  <si>
    <t xml:space="preserve">        Accounts receivable</t>
  </si>
  <si>
    <t xml:space="preserve">        Inventories</t>
  </si>
  <si>
    <t xml:space="preserve">        Prepaid expenses and other assets</t>
  </si>
  <si>
    <t xml:space="preserve">        Accounts payable</t>
  </si>
  <si>
    <t xml:space="preserve">        Other accrued liabilities</t>
  </si>
  <si>
    <t>CASH FLOWS FROM INVESTING ACTIVITIES:</t>
  </si>
  <si>
    <t>Purchases of property and equipment</t>
  </si>
  <si>
    <t>Proceeds from sale of property and equipment</t>
  </si>
  <si>
    <t>Payment for acquisition, net of cash acquired</t>
  </si>
  <si>
    <t>Purchases of investments</t>
  </si>
  <si>
    <t>Proceeds from sales and maturities of investments</t>
  </si>
  <si>
    <t>Net cash provided by (used in) investing activities</t>
  </si>
  <si>
    <t>CASH FLOWS FROM FINANCING ACTIVITIES</t>
  </si>
  <si>
    <t>Issuance of common stock under employee stock plan</t>
  </si>
  <si>
    <t>Repurchase of common stock</t>
  </si>
  <si>
    <t>Payments of dividends to stockholders</t>
  </si>
  <si>
    <t>Proceeds from borrowings on line of credit</t>
  </si>
  <si>
    <t>Repayments on line of credit</t>
  </si>
  <si>
    <t>Net cash provided by (used in) financing activities</t>
  </si>
  <si>
    <t>NET INCREASE (DECREASE) IN CASH AND CASH EQUIVALENTS</t>
  </si>
  <si>
    <t>CASH AND CASH EQUIVALENTS AT BEGINNING OF PERIOD</t>
  </si>
  <si>
    <t>CASH AND CASH EQUIVALENTS AT END OF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</si>
</sst>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_);&quot;$&quot;* \(#,##0,\);&quot;$&quot;* #,##0,_);_(@_)"/>
    <numFmt numFmtId="165" formatCode="&quot;&quot;* #,##0,_);&quot;&quot;* \(#,##0,\);&quot;&quot;* #,##0,_);_(@_)"/>
    <numFmt numFmtId="166" formatCode="&quot;$&quot;* #,##0.00_);&quot;$&quot;* \(#,##0.00\);&quot;$&quot;* #,##0.00_);_(@_)"/>
    <numFmt numFmtId="167" formatCode="#0_)%;\(#0\)%;#0_)%;_(@_)"/>
    <numFmt numFmtId="168" formatCode="#0.0_)%;\(#0.0\)%;#0.0_)%;_(@_)"/>
    <numFmt numFmtId="169" formatCode="#0;&quot;-&quot;#0;#0;_(@_)"/>
  </numFmts>
  <fonts count="10"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u/>
      <sz val="10"/>
      <color rgb="FF000000"/>
      <name val="Arial"/>
    </font>
    <font>
      <sz val="10"/>
      <name val="Arial"/>
    </font>
    <font>
      <u/>
      <sz val="10"/>
      <color rgb="FF000000"/>
      <name val="Arial"/>
    </font>
  </fonts>
  <fills count="3">
    <fill>
      <patternFill patternType="none"/>
    </fill>
    <fill>
      <patternFill patternType="gray125"/>
    </fill>
    <fill>
      <patternFill patternType="solid">
        <fgColor rgb="FFB6B6B6"/>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diagonal/>
    </border>
    <border>
      <left/>
      <right/>
      <top style="double">
        <color rgb="FF000000"/>
      </top>
      <bottom style="double">
        <color rgb="FF000000"/>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0">
    <xf numFmtId="0" fontId="0" fillId="0" borderId="0" xfId="0"/>
    <xf numFmtId="0" fontId="1" fillId="0" borderId="0" xfId="1">
      <alignment wrapText="1"/>
    </xf>
    <xf numFmtId="0" fontId="6" fillId="0" borderId="0" xfId="0" applyFont="1" applyAlignment="1">
      <alignment wrapText="1"/>
    </xf>
    <xf numFmtId="0" fontId="6" fillId="0" borderId="0" xfId="0" applyFont="1" applyAlignment="1">
      <alignment horizontal="center" wrapText="1"/>
    </xf>
    <xf numFmtId="0" fontId="1" fillId="2" borderId="0" xfId="0" applyFont="1" applyFill="1" applyAlignment="1">
      <alignment wrapText="1"/>
    </xf>
    <xf numFmtId="0" fontId="7" fillId="0" borderId="0" xfId="0" applyFont="1" applyAlignment="1">
      <alignment wrapText="1"/>
    </xf>
    <xf numFmtId="0" fontId="1" fillId="0" borderId="0" xfId="0" applyFont="1" applyAlignment="1">
      <alignment horizontal="left" wrapText="1"/>
    </xf>
    <xf numFmtId="164" fontId="1" fillId="0" borderId="0" xfId="0" applyNumberFormat="1" applyFont="1" applyAlignment="1">
      <alignment wrapText="1"/>
    </xf>
    <xf numFmtId="165" fontId="1" fillId="0" borderId="1" xfId="0" applyNumberFormat="1" applyFont="1" applyBorder="1" applyAlignment="1">
      <alignment wrapText="1"/>
    </xf>
    <xf numFmtId="0" fontId="1" fillId="0" borderId="1" xfId="0" applyFont="1" applyBorder="1" applyAlignment="1">
      <alignment wrapText="1"/>
    </xf>
    <xf numFmtId="0" fontId="1" fillId="0" borderId="2" xfId="0" applyFont="1" applyBorder="1" applyAlignment="1">
      <alignment wrapText="1"/>
    </xf>
    <xf numFmtId="0" fontId="1" fillId="0" borderId="0" xfId="0" applyFont="1" applyAlignment="1">
      <alignment wrapText="1" indent="2"/>
    </xf>
    <xf numFmtId="165" fontId="1" fillId="0" borderId="0" xfId="0" applyNumberFormat="1" applyFont="1" applyAlignment="1">
      <alignment wrapText="1"/>
    </xf>
    <xf numFmtId="0" fontId="1" fillId="0" borderId="0" xfId="0" applyFont="1" applyAlignment="1">
      <alignment wrapText="1" indent="4"/>
    </xf>
    <xf numFmtId="165" fontId="1" fillId="0" borderId="3" xfId="0" applyNumberFormat="1" applyFont="1" applyBorder="1" applyAlignment="1">
      <alignment wrapText="1"/>
    </xf>
    <xf numFmtId="0" fontId="1" fillId="0" borderId="3" xfId="0" applyFont="1" applyBorder="1" applyAlignment="1">
      <alignment wrapText="1"/>
    </xf>
    <xf numFmtId="164" fontId="1" fillId="0" borderId="4" xfId="0" applyNumberFormat="1"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166" fontId="1" fillId="0" borderId="0" xfId="0" applyNumberFormat="1" applyFont="1" applyAlignment="1">
      <alignment wrapText="1"/>
    </xf>
    <xf numFmtId="167" fontId="1" fillId="0" borderId="0" xfId="0" applyNumberFormat="1" applyFont="1" applyAlignment="1">
      <alignment wrapText="1"/>
    </xf>
    <xf numFmtId="167" fontId="8" fillId="0" borderId="0" xfId="0" applyNumberFormat="1" applyFont="1" applyAlignment="1">
      <alignment wrapText="1"/>
    </xf>
    <xf numFmtId="167" fontId="1" fillId="0" borderId="0" xfId="0" applyNumberFormat="1" applyFont="1" applyAlignment="1">
      <alignment horizontal="right" wrapText="1"/>
    </xf>
    <xf numFmtId="164" fontId="8" fillId="0" borderId="0" xfId="0" applyNumberFormat="1" applyFont="1" applyAlignment="1">
      <alignment wrapText="1"/>
    </xf>
    <xf numFmtId="165" fontId="8" fillId="0" borderId="0" xfId="0" applyNumberFormat="1" applyFont="1" applyAlignment="1">
      <alignment wrapText="1"/>
    </xf>
    <xf numFmtId="165" fontId="8" fillId="0" borderId="1" xfId="0" applyNumberFormat="1" applyFont="1" applyBorder="1" applyAlignment="1">
      <alignment wrapText="1"/>
    </xf>
    <xf numFmtId="164" fontId="1" fillId="0" borderId="2" xfId="0" applyNumberFormat="1" applyFont="1" applyBorder="1" applyAlignment="1">
      <alignment wrapText="1"/>
    </xf>
    <xf numFmtId="164" fontId="1" fillId="0" borderId="6" xfId="0" applyNumberFormat="1" applyFont="1" applyBorder="1" applyAlignment="1">
      <alignment wrapText="1"/>
    </xf>
    <xf numFmtId="0" fontId="1" fillId="0" borderId="6" xfId="0" applyFont="1" applyBorder="1" applyAlignment="1">
      <alignment wrapText="1"/>
    </xf>
    <xf numFmtId="0" fontId="6" fillId="2" borderId="0" xfId="0" applyFont="1" applyFill="1" applyAlignment="1">
      <alignment horizontal="center" wrapText="1"/>
    </xf>
    <xf numFmtId="0" fontId="9" fillId="0" borderId="0" xfId="0" applyFont="1" applyAlignment="1">
      <alignment wrapText="1"/>
    </xf>
    <xf numFmtId="0" fontId="7" fillId="0" borderId="0" xfId="0" applyFont="1" applyAlignment="1">
      <alignment horizontal="center" wrapText="1"/>
    </xf>
    <xf numFmtId="0" fontId="7" fillId="2" borderId="0" xfId="0" applyFont="1" applyFill="1" applyAlignment="1">
      <alignment horizontal="center" wrapText="1"/>
    </xf>
    <xf numFmtId="168" fontId="1" fillId="0" borderId="0" xfId="0" applyNumberFormat="1" applyFont="1" applyAlignment="1">
      <alignment wrapText="1"/>
    </xf>
    <xf numFmtId="168" fontId="1" fillId="0" borderId="2" xfId="0" applyNumberFormat="1" applyFont="1" applyBorder="1" applyAlignment="1">
      <alignment wrapText="1"/>
    </xf>
    <xf numFmtId="0" fontId="1" fillId="0" borderId="0" xfId="0" applyFont="1" applyAlignment="1">
      <alignment wrapText="1" indent="6"/>
    </xf>
    <xf numFmtId="166" fontId="1" fillId="0" borderId="4" xfId="0" applyNumberFormat="1" applyFont="1" applyBorder="1" applyAlignment="1">
      <alignment wrapText="1"/>
    </xf>
    <xf numFmtId="0" fontId="1" fillId="0" borderId="0" xfId="0" applyFont="1" applyAlignment="1">
      <alignment horizontal="justify" wrapText="1"/>
    </xf>
    <xf numFmtId="0" fontId="6" fillId="0" borderId="0" xfId="0" applyFont="1" applyAlignment="1">
      <alignment horizontal="left" wrapText="1"/>
    </xf>
    <xf numFmtId="169" fontId="7" fillId="0" borderId="0" xfId="0" applyNumberFormat="1" applyFont="1" applyAlignment="1">
      <alignment horizontal="center" wrapText="1"/>
    </xf>
    <xf numFmtId="164" fontId="1" fillId="0" borderId="7" xfId="0" applyNumberFormat="1" applyFont="1" applyBorder="1" applyAlignment="1">
      <alignment wrapText="1"/>
    </xf>
    <xf numFmtId="0" fontId="1" fillId="0" borderId="7" xfId="0" applyFont="1" applyBorder="1" applyAlignment="1">
      <alignment wrapText="1"/>
    </xf>
    <xf numFmtId="0" fontId="1" fillId="0" borderId="0" xfId="0" applyFont="1" applyAlignment="1">
      <alignment wrapText="1" indent="5"/>
    </xf>
    <xf numFmtId="0" fontId="1" fillId="0" borderId="0" xfId="0" applyFont="1" applyAlignment="1">
      <alignment wrapText="1" indent="1"/>
    </xf>
    <xf numFmtId="0" fontId="1" fillId="0" borderId="0" xfId="0" applyFont="1" applyAlignment="1">
      <alignment wrapText="1" indent="11"/>
    </xf>
    <xf numFmtId="0" fontId="6" fillId="0" borderId="0" xfId="0" applyFont="1" applyAlignment="1">
      <alignment horizontal="center" wrapText="1"/>
    </xf>
    <xf numFmtId="169" fontId="6" fillId="0" borderId="0" xfId="0" applyNumberFormat="1" applyFont="1" applyAlignment="1">
      <alignment horizontal="center" wrapText="1"/>
    </xf>
    <xf numFmtId="0" fontId="1" fillId="0" borderId="0" xfId="0" applyFont="1" applyAlignment="1"/>
    <xf numFmtId="0" fontId="1" fillId="0" borderId="0" xfId="1" applyAlignment="1"/>
    <xf numFmtId="0" fontId="1" fillId="0" borderId="0" xfId="0" applyFont="1" applyAlignment="1">
      <alignment horizontal="justify"/>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4"/>
  <sheetViews>
    <sheetView workbookViewId="0">
      <pane xSplit="1" ySplit="9" topLeftCell="B55" activePane="bottomRight" state="frozen"/>
      <selection pane="topRight"/>
      <selection pane="bottomLeft"/>
      <selection pane="bottomRight" activeCell="A66" sqref="A66"/>
    </sheetView>
  </sheetViews>
  <sheetFormatPr defaultColWidth="13.7109375" defaultRowHeight="12.75" x14ac:dyDescent="0.2"/>
  <cols>
    <col min="1" max="1" width="64.5703125" customWidth="1"/>
    <col min="2" max="2" width="3.7109375" customWidth="1"/>
    <col min="3" max="3" width="13" customWidth="1"/>
    <col min="4" max="4" width="16" customWidth="1"/>
    <col min="5" max="5" width="13.85546875" customWidth="1"/>
    <col min="6" max="6" width="15.7109375" customWidth="1"/>
    <col min="7" max="7" width="12.85546875" customWidth="1"/>
    <col min="8" max="8" width="2.85546875" customWidth="1"/>
    <col min="9" max="9" width="13" customWidth="1"/>
    <col min="10" max="10" width="16" customWidth="1"/>
    <col min="11" max="11" width="13.85546875" customWidth="1"/>
    <col min="12" max="12" width="15.7109375" customWidth="1"/>
    <col min="13" max="13" width="12.85546875" customWidth="1"/>
    <col min="14" max="14" width="2.85546875" customWidth="1"/>
    <col min="15" max="15" width="13" customWidth="1"/>
    <col min="16" max="16" width="16" customWidth="1"/>
    <col min="17" max="17" width="13.85546875" customWidth="1"/>
    <col min="18" max="18" width="15.7109375" customWidth="1"/>
    <col min="19" max="19" width="12.85546875" customWidth="1"/>
    <col min="20" max="20" width="2.85546875" customWidth="1"/>
    <col min="21" max="21" width="13" customWidth="1"/>
    <col min="22" max="22" width="16" customWidth="1"/>
    <col min="23" max="23" width="13.85546875" customWidth="1"/>
    <col min="24" max="24" width="15.7109375" customWidth="1"/>
    <col min="25" max="25" width="12.85546875" customWidth="1"/>
    <col min="26" max="26" width="2.85546875" customWidth="1"/>
    <col min="27" max="27" width="13" customWidth="1"/>
    <col min="28" max="28" width="16" customWidth="1"/>
    <col min="29" max="29" width="13.85546875" customWidth="1"/>
    <col min="30" max="30" width="15.7109375" customWidth="1"/>
    <col min="31" max="31" width="12.85546875" customWidth="1"/>
    <col min="32" max="32" width="2.85546875" customWidth="1"/>
    <col min="33" max="33" width="13" customWidth="1"/>
    <col min="34" max="34" width="16" customWidth="1"/>
    <col min="35" max="35" width="13.85546875" customWidth="1"/>
    <col min="36" max="36" width="15.7109375" customWidth="1"/>
    <col min="37" max="37" width="12.85546875" customWidth="1"/>
  </cols>
  <sheetData>
    <row r="1" spans="1:38" x14ac:dyDescent="0.2">
      <c r="A1" s="2"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2">
      <c r="A2" s="2"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2">
      <c r="A3" s="2"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ht="15.75" customHeight="1" x14ac:dyDescent="0.2">
      <c r="A8" s="1"/>
      <c r="B8" s="1"/>
      <c r="C8" s="45" t="s">
        <v>3</v>
      </c>
      <c r="D8" s="45"/>
      <c r="E8" s="45"/>
      <c r="F8" s="45"/>
      <c r="G8" s="45"/>
      <c r="H8" s="4"/>
      <c r="I8" s="45" t="s">
        <v>4</v>
      </c>
      <c r="J8" s="45"/>
      <c r="K8" s="45"/>
      <c r="L8" s="45"/>
      <c r="M8" s="45"/>
      <c r="N8" s="4"/>
      <c r="O8" s="45" t="s">
        <v>5</v>
      </c>
      <c r="P8" s="45"/>
      <c r="Q8" s="45"/>
      <c r="R8" s="45"/>
      <c r="S8" s="45"/>
      <c r="T8" s="4"/>
      <c r="U8" s="45" t="s">
        <v>6</v>
      </c>
      <c r="V8" s="45"/>
      <c r="W8" s="45"/>
      <c r="X8" s="45"/>
      <c r="Y8" s="45"/>
      <c r="Z8" s="4"/>
      <c r="AA8" s="45" t="s">
        <v>7</v>
      </c>
      <c r="AB8" s="45"/>
      <c r="AC8" s="45"/>
      <c r="AD8" s="45"/>
      <c r="AE8" s="45"/>
      <c r="AF8" s="4"/>
      <c r="AG8" s="45" t="s">
        <v>8</v>
      </c>
      <c r="AH8" s="45"/>
      <c r="AI8" s="45"/>
      <c r="AJ8" s="45"/>
      <c r="AK8" s="45"/>
      <c r="AL8" s="1"/>
    </row>
    <row r="9" spans="1:38" x14ac:dyDescent="0.2">
      <c r="A9" s="1"/>
      <c r="B9" s="1"/>
      <c r="C9" s="5" t="s">
        <v>9</v>
      </c>
      <c r="D9" s="5" t="s">
        <v>10</v>
      </c>
      <c r="E9" s="5" t="s">
        <v>11</v>
      </c>
      <c r="F9" s="5" t="s">
        <v>12</v>
      </c>
      <c r="G9" s="5" t="s">
        <v>13</v>
      </c>
      <c r="H9" s="4"/>
      <c r="I9" s="5" t="s">
        <v>9</v>
      </c>
      <c r="J9" s="5" t="s">
        <v>10</v>
      </c>
      <c r="K9" s="5" t="s">
        <v>11</v>
      </c>
      <c r="L9" s="5" t="s">
        <v>12</v>
      </c>
      <c r="M9" s="5" t="s">
        <v>14</v>
      </c>
      <c r="N9" s="4"/>
      <c r="O9" s="5" t="s">
        <v>9</v>
      </c>
      <c r="P9" s="5" t="s">
        <v>10</v>
      </c>
      <c r="Q9" s="5" t="s">
        <v>11</v>
      </c>
      <c r="R9" s="5" t="s">
        <v>12</v>
      </c>
      <c r="S9" s="5" t="s">
        <v>14</v>
      </c>
      <c r="T9" s="4"/>
      <c r="U9" s="5" t="s">
        <v>9</v>
      </c>
      <c r="V9" s="5" t="s">
        <v>10</v>
      </c>
      <c r="W9" s="5" t="s">
        <v>11</v>
      </c>
      <c r="X9" s="5" t="s">
        <v>12</v>
      </c>
      <c r="Y9" s="5" t="s">
        <v>14</v>
      </c>
      <c r="Z9" s="4"/>
      <c r="AA9" s="5" t="s">
        <v>9</v>
      </c>
      <c r="AB9" s="5" t="s">
        <v>10</v>
      </c>
      <c r="AC9" s="5" t="s">
        <v>11</v>
      </c>
      <c r="AD9" s="5" t="s">
        <v>12</v>
      </c>
      <c r="AE9" s="5" t="s">
        <v>14</v>
      </c>
      <c r="AF9" s="4"/>
      <c r="AG9" s="5" t="s">
        <v>9</v>
      </c>
      <c r="AH9" s="5" t="s">
        <v>10</v>
      </c>
      <c r="AI9" s="5" t="s">
        <v>11</v>
      </c>
      <c r="AJ9" s="5" t="s">
        <v>12</v>
      </c>
      <c r="AK9" s="5" t="s">
        <v>14</v>
      </c>
      <c r="AL9" s="1"/>
    </row>
    <row r="10" spans="1:38" x14ac:dyDescent="0.2">
      <c r="H10" s="4"/>
      <c r="N10" s="4"/>
      <c r="T10" s="4"/>
      <c r="Z10" s="4"/>
      <c r="AF10" s="4"/>
    </row>
    <row r="11" spans="1:38" x14ac:dyDescent="0.2">
      <c r="H11" s="4"/>
      <c r="N11" s="4"/>
      <c r="T11" s="4"/>
      <c r="Z11" s="4"/>
      <c r="AF11" s="4"/>
    </row>
    <row r="12" spans="1:38" x14ac:dyDescent="0.2">
      <c r="A12" s="6" t="s">
        <v>15</v>
      </c>
      <c r="B12" s="1"/>
      <c r="C12" s="7">
        <v>108308000</v>
      </c>
      <c r="D12" s="7">
        <v>118939000</v>
      </c>
      <c r="E12" s="1"/>
      <c r="F12" s="1"/>
      <c r="G12" s="7">
        <v>227247000</v>
      </c>
      <c r="H12" s="4"/>
      <c r="I12" s="7">
        <v>105529000</v>
      </c>
      <c r="J12" s="7">
        <v>115852000</v>
      </c>
      <c r="K12" s="7">
        <v>118919000</v>
      </c>
      <c r="L12" s="7">
        <v>103204000</v>
      </c>
      <c r="M12" s="7">
        <f>+SUM(I12:L12)</f>
        <v>443504000</v>
      </c>
      <c r="N12" s="4"/>
      <c r="O12" s="7">
        <v>91688000</v>
      </c>
      <c r="P12" s="7">
        <v>106198000</v>
      </c>
      <c r="Q12" s="7">
        <v>115837000</v>
      </c>
      <c r="R12" s="7">
        <v>105250000</v>
      </c>
      <c r="S12" s="7">
        <f>+SUM(O12:R12)</f>
        <v>418973000</v>
      </c>
      <c r="T12" s="4"/>
      <c r="U12" s="7">
        <v>106297000</v>
      </c>
      <c r="V12" s="7">
        <v>123223000</v>
      </c>
      <c r="W12" s="7">
        <v>125511000</v>
      </c>
      <c r="X12" s="7">
        <v>89507000</v>
      </c>
      <c r="Y12" s="7">
        <f>+SUM(U12:X12)</f>
        <v>444538000</v>
      </c>
      <c r="Z12" s="4"/>
      <c r="AA12" s="7">
        <v>182149000</v>
      </c>
      <c r="AB12" s="7">
        <v>183986000</v>
      </c>
      <c r="AC12" s="7">
        <v>160233000</v>
      </c>
      <c r="AD12" s="7">
        <v>124770000</v>
      </c>
      <c r="AE12" s="7">
        <f>+SUM(AA12:AD12)</f>
        <v>651138000</v>
      </c>
      <c r="AF12" s="4"/>
      <c r="AG12" s="7">
        <v>173737000</v>
      </c>
      <c r="AH12" s="7">
        <v>180110000</v>
      </c>
      <c r="AI12" s="7">
        <v>176776000</v>
      </c>
      <c r="AJ12" s="7">
        <v>172654000</v>
      </c>
      <c r="AK12" s="7">
        <f>+SUM(AG12:AJ12)</f>
        <v>703277000</v>
      </c>
      <c r="AL12" s="1"/>
    </row>
    <row r="13" spans="1:38" x14ac:dyDescent="0.2">
      <c r="A13" s="1"/>
      <c r="B13" s="1"/>
      <c r="C13" s="1"/>
      <c r="D13" s="1"/>
      <c r="E13" s="1"/>
      <c r="F13" s="1"/>
      <c r="G13" s="1"/>
      <c r="H13" s="4"/>
      <c r="I13" s="1"/>
      <c r="J13" s="1"/>
      <c r="K13" s="1"/>
      <c r="L13" s="1"/>
      <c r="M13" s="1"/>
      <c r="N13" s="4"/>
      <c r="O13" s="1"/>
      <c r="P13" s="1"/>
      <c r="Q13" s="1"/>
      <c r="R13" s="1"/>
      <c r="S13" s="1"/>
      <c r="T13" s="4"/>
      <c r="U13" s="1"/>
      <c r="V13" s="1"/>
      <c r="W13" s="1"/>
      <c r="X13" s="1"/>
      <c r="Y13" s="1"/>
      <c r="Z13" s="4"/>
      <c r="AA13" s="1"/>
      <c r="AB13" s="1"/>
      <c r="AC13" s="1"/>
      <c r="AD13" s="1"/>
      <c r="AE13" s="1"/>
      <c r="AF13" s="4"/>
      <c r="AG13" s="1"/>
      <c r="AH13" s="1"/>
      <c r="AI13" s="1"/>
      <c r="AJ13" s="1"/>
      <c r="AK13" s="1"/>
      <c r="AL13" s="1"/>
    </row>
    <row r="14" spans="1:38" x14ac:dyDescent="0.2">
      <c r="A14" s="1" t="s">
        <v>16</v>
      </c>
      <c r="B14" s="1"/>
      <c r="C14" s="8">
        <v>51370000</v>
      </c>
      <c r="D14" s="8">
        <v>54302000</v>
      </c>
      <c r="E14" s="9"/>
      <c r="F14" s="9"/>
      <c r="G14" s="8">
        <f>+SUM(C14:F14)</f>
        <v>105672000</v>
      </c>
      <c r="H14" s="4"/>
      <c r="I14" s="8">
        <v>47294000</v>
      </c>
      <c r="J14" s="8">
        <v>51898000</v>
      </c>
      <c r="K14" s="8">
        <v>54068000</v>
      </c>
      <c r="L14" s="8">
        <v>48595000</v>
      </c>
      <c r="M14" s="8">
        <f>+SUM(I14:L14)</f>
        <v>201855000</v>
      </c>
      <c r="N14" s="4"/>
      <c r="O14" s="8">
        <v>43908000</v>
      </c>
      <c r="P14" s="8">
        <v>49665000</v>
      </c>
      <c r="Q14" s="8">
        <v>52666000</v>
      </c>
      <c r="R14" s="8">
        <v>47983000</v>
      </c>
      <c r="S14" s="8">
        <f>+SUM(O14:R14)</f>
        <v>194222000</v>
      </c>
      <c r="T14" s="4"/>
      <c r="U14" s="8">
        <v>52340000</v>
      </c>
      <c r="V14" s="8">
        <v>60377000</v>
      </c>
      <c r="W14" s="8">
        <v>59566000</v>
      </c>
      <c r="X14" s="8">
        <v>43299000</v>
      </c>
      <c r="Y14" s="8">
        <f>+SUM(U14:X14)</f>
        <v>215582000</v>
      </c>
      <c r="Z14" s="4"/>
      <c r="AA14" s="8">
        <v>81474000</v>
      </c>
      <c r="AB14" s="8">
        <v>77143000</v>
      </c>
      <c r="AC14" s="8">
        <v>68198000</v>
      </c>
      <c r="AD14" s="8">
        <v>57416000</v>
      </c>
      <c r="AE14" s="8">
        <f>+SUM(AA14:AD14)</f>
        <v>284231000</v>
      </c>
      <c r="AF14" s="4"/>
      <c r="AG14" s="8">
        <v>89326000</v>
      </c>
      <c r="AH14" s="8">
        <v>88797000</v>
      </c>
      <c r="AI14" s="8">
        <v>85037000</v>
      </c>
      <c r="AJ14" s="8">
        <v>79478000</v>
      </c>
      <c r="AK14" s="8">
        <f>+SUM(AG14:AJ14)</f>
        <v>342638000</v>
      </c>
      <c r="AL14" s="1"/>
    </row>
    <row r="15" spans="1:38" x14ac:dyDescent="0.2">
      <c r="A15" s="1"/>
      <c r="B15" s="1"/>
      <c r="C15" s="10"/>
      <c r="D15" s="10"/>
      <c r="E15" s="10"/>
      <c r="F15" s="10"/>
      <c r="G15" s="10"/>
      <c r="H15" s="4"/>
      <c r="I15" s="10"/>
      <c r="J15" s="10"/>
      <c r="K15" s="10"/>
      <c r="L15" s="10"/>
      <c r="M15" s="10"/>
      <c r="N15" s="4"/>
      <c r="O15" s="10"/>
      <c r="P15" s="10"/>
      <c r="Q15" s="10"/>
      <c r="R15" s="10"/>
      <c r="S15" s="10"/>
      <c r="T15" s="4"/>
      <c r="U15" s="10"/>
      <c r="V15" s="10"/>
      <c r="W15" s="10"/>
      <c r="X15" s="10"/>
      <c r="Y15" s="10"/>
      <c r="Z15" s="4"/>
      <c r="AA15" s="10"/>
      <c r="AB15" s="10"/>
      <c r="AC15" s="10"/>
      <c r="AD15" s="10"/>
      <c r="AE15" s="10"/>
      <c r="AF15" s="4"/>
      <c r="AG15" s="10"/>
      <c r="AH15" s="10"/>
      <c r="AI15" s="10"/>
      <c r="AJ15" s="10"/>
      <c r="AK15" s="10"/>
      <c r="AL15" s="1"/>
    </row>
    <row r="16" spans="1:38" x14ac:dyDescent="0.2">
      <c r="A16" s="1" t="s">
        <v>17</v>
      </c>
      <c r="B16" s="1"/>
      <c r="C16" s="8">
        <f>+C12-C14</f>
        <v>56938000</v>
      </c>
      <c r="D16" s="8">
        <f>+D12-D14</f>
        <v>64637000</v>
      </c>
      <c r="E16" s="9"/>
      <c r="F16" s="9"/>
      <c r="G16" s="8">
        <f>+G12-G14</f>
        <v>121575000</v>
      </c>
      <c r="H16" s="4"/>
      <c r="I16" s="8">
        <f>+I12-I14</f>
        <v>58235000</v>
      </c>
      <c r="J16" s="8">
        <f>+J12-J14</f>
        <v>63954000</v>
      </c>
      <c r="K16" s="8">
        <f>+K12-K14</f>
        <v>64851000</v>
      </c>
      <c r="L16" s="8">
        <f>+L12-L14</f>
        <v>54609000</v>
      </c>
      <c r="M16" s="8">
        <f>+M12-M14</f>
        <v>241649000</v>
      </c>
      <c r="N16" s="4"/>
      <c r="O16" s="8">
        <f>+O12-O14</f>
        <v>47780000</v>
      </c>
      <c r="P16" s="8">
        <f>+P12-P14</f>
        <v>56533000</v>
      </c>
      <c r="Q16" s="8">
        <f>+Q12-Q14</f>
        <v>63171000</v>
      </c>
      <c r="R16" s="8">
        <f>+R12-R14</f>
        <v>57267000</v>
      </c>
      <c r="S16" s="8">
        <f>+S12-S14</f>
        <v>224751000</v>
      </c>
      <c r="T16" s="4"/>
      <c r="U16" s="8">
        <f>+U12-U14</f>
        <v>53957000</v>
      </c>
      <c r="V16" s="8">
        <f>+V12-V14</f>
        <v>62846000</v>
      </c>
      <c r="W16" s="8">
        <f>+W12-W14</f>
        <v>65945000</v>
      </c>
      <c r="X16" s="8">
        <f>+X12-X14</f>
        <v>46208000</v>
      </c>
      <c r="Y16" s="8">
        <f>+Y12-Y14</f>
        <v>228956000</v>
      </c>
      <c r="Z16" s="4"/>
      <c r="AA16" s="8">
        <f>+AA12-AA14</f>
        <v>100675000</v>
      </c>
      <c r="AB16" s="8">
        <f>+AB12-AB14</f>
        <v>106843000</v>
      </c>
      <c r="AC16" s="8">
        <f>+AC12-AC14</f>
        <v>92035000</v>
      </c>
      <c r="AD16" s="8">
        <f>+AD12-AD14</f>
        <v>67354000</v>
      </c>
      <c r="AE16" s="8">
        <f>+AE12-AE14</f>
        <v>366907000</v>
      </c>
      <c r="AF16" s="4"/>
      <c r="AG16" s="8">
        <f>+AG12-AG14</f>
        <v>84411000</v>
      </c>
      <c r="AH16" s="8">
        <f>+AH12-AH14</f>
        <v>91313000</v>
      </c>
      <c r="AI16" s="8">
        <f>+AI12-AI14</f>
        <v>91739000</v>
      </c>
      <c r="AJ16" s="8">
        <f>+AJ12-AJ14</f>
        <v>93176000</v>
      </c>
      <c r="AK16" s="8">
        <f>+AK12-AK14</f>
        <v>360639000</v>
      </c>
      <c r="AL16" s="1"/>
    </row>
    <row r="17" spans="1:38" x14ac:dyDescent="0.2">
      <c r="A17" s="1"/>
      <c r="B17" s="1"/>
      <c r="C17" s="10"/>
      <c r="D17" s="10"/>
      <c r="E17" s="10"/>
      <c r="F17" s="10"/>
      <c r="G17" s="10"/>
      <c r="H17" s="4"/>
      <c r="I17" s="10"/>
      <c r="J17" s="10"/>
      <c r="K17" s="10"/>
      <c r="L17" s="10"/>
      <c r="M17" s="10"/>
      <c r="N17" s="4"/>
      <c r="O17" s="10"/>
      <c r="P17" s="10"/>
      <c r="Q17" s="10"/>
      <c r="R17" s="10"/>
      <c r="S17" s="10"/>
      <c r="T17" s="4"/>
      <c r="U17" s="10"/>
      <c r="V17" s="10"/>
      <c r="W17" s="10"/>
      <c r="X17" s="10"/>
      <c r="Y17" s="10"/>
      <c r="Z17" s="4"/>
      <c r="AA17" s="10"/>
      <c r="AB17" s="10"/>
      <c r="AC17" s="10"/>
      <c r="AD17" s="10"/>
      <c r="AE17" s="10"/>
      <c r="AF17" s="4"/>
      <c r="AG17" s="10"/>
      <c r="AH17" s="10"/>
      <c r="AI17" s="10"/>
      <c r="AJ17" s="10"/>
      <c r="AK17" s="10"/>
      <c r="AL17" s="1"/>
    </row>
    <row r="18" spans="1:38" x14ac:dyDescent="0.2">
      <c r="A18" s="1" t="s">
        <v>18</v>
      </c>
      <c r="B18" s="1"/>
      <c r="C18" s="1"/>
      <c r="D18" s="1"/>
      <c r="E18" s="1"/>
      <c r="F18" s="1"/>
      <c r="G18" s="1"/>
      <c r="H18" s="4"/>
      <c r="I18" s="1"/>
      <c r="J18" s="1"/>
      <c r="K18" s="1"/>
      <c r="L18" s="1"/>
      <c r="M18" s="1"/>
      <c r="N18" s="4"/>
      <c r="O18" s="1"/>
      <c r="P18" s="1"/>
      <c r="Q18" s="1"/>
      <c r="R18" s="1"/>
      <c r="S18" s="1"/>
      <c r="T18" s="4"/>
      <c r="U18" s="1"/>
      <c r="V18" s="1"/>
      <c r="W18" s="1"/>
      <c r="X18" s="1"/>
      <c r="Y18" s="1"/>
      <c r="Z18" s="4"/>
      <c r="AA18" s="1"/>
      <c r="AB18" s="1"/>
      <c r="AC18" s="1"/>
      <c r="AD18" s="1"/>
      <c r="AE18" s="1"/>
      <c r="AF18" s="4"/>
      <c r="AG18" s="1"/>
      <c r="AH18" s="1"/>
      <c r="AI18" s="1"/>
      <c r="AJ18" s="1"/>
      <c r="AK18" s="1"/>
      <c r="AL18" s="1"/>
    </row>
    <row r="19" spans="1:38" x14ac:dyDescent="0.2">
      <c r="A19" s="11" t="s">
        <v>19</v>
      </c>
      <c r="B19" s="1"/>
      <c r="C19" s="12">
        <v>26255000</v>
      </c>
      <c r="D19" s="12">
        <v>27163000</v>
      </c>
      <c r="E19" s="1"/>
      <c r="F19" s="1"/>
      <c r="G19" s="12">
        <f>+SUM(C19:F19)</f>
        <v>53418000</v>
      </c>
      <c r="H19" s="4"/>
      <c r="I19" s="12">
        <v>24095000</v>
      </c>
      <c r="J19" s="12">
        <v>25991000</v>
      </c>
      <c r="K19" s="12">
        <v>26696000</v>
      </c>
      <c r="L19" s="12">
        <v>24334000</v>
      </c>
      <c r="M19" s="12">
        <f>+SUM(I19:L19)</f>
        <v>101116000</v>
      </c>
      <c r="N19" s="4"/>
      <c r="O19" s="12">
        <v>23225000</v>
      </c>
      <c r="P19" s="12">
        <v>26047000</v>
      </c>
      <c r="Q19" s="12">
        <v>25829000</v>
      </c>
      <c r="R19" s="12">
        <v>25689000</v>
      </c>
      <c r="S19" s="12">
        <f>+SUM(O19:R19)</f>
        <v>100790000</v>
      </c>
      <c r="T19" s="4"/>
      <c r="U19" s="12">
        <v>23981000</v>
      </c>
      <c r="V19" s="12">
        <v>24517000</v>
      </c>
      <c r="W19" s="12">
        <v>24064000</v>
      </c>
      <c r="X19" s="12">
        <v>23505000</v>
      </c>
      <c r="Y19" s="12">
        <f>+SUM(U19:X19)</f>
        <v>96067000</v>
      </c>
      <c r="Z19" s="4"/>
      <c r="AA19" s="12">
        <v>23678000</v>
      </c>
      <c r="AB19" s="12">
        <v>23507000</v>
      </c>
      <c r="AC19" s="12">
        <v>23205000</v>
      </c>
      <c r="AD19" s="12">
        <v>23504000</v>
      </c>
      <c r="AE19" s="12">
        <f>+SUM(AA19:AD19)</f>
        <v>93894000</v>
      </c>
      <c r="AF19" s="4"/>
      <c r="AG19" s="12">
        <v>20027000</v>
      </c>
      <c r="AH19" s="12">
        <v>21741000</v>
      </c>
      <c r="AI19" s="12">
        <v>21137000</v>
      </c>
      <c r="AJ19" s="12">
        <v>22028000</v>
      </c>
      <c r="AK19" s="12">
        <f>+SUM(AG19:AJ19)</f>
        <v>84933000</v>
      </c>
      <c r="AL19" s="1"/>
    </row>
    <row r="20" spans="1:38" x14ac:dyDescent="0.2">
      <c r="A20" s="11" t="s">
        <v>20</v>
      </c>
      <c r="B20" s="1"/>
      <c r="C20" s="12">
        <v>24444000</v>
      </c>
      <c r="D20" s="12">
        <v>28052000</v>
      </c>
      <c r="E20" s="1"/>
      <c r="F20" s="1"/>
      <c r="G20" s="12">
        <f>+SUM(C20:F20)</f>
        <v>52496000</v>
      </c>
      <c r="H20" s="4"/>
      <c r="I20" s="12">
        <v>27422000</v>
      </c>
      <c r="J20" s="12">
        <v>30157000</v>
      </c>
      <c r="K20" s="12">
        <v>27829000</v>
      </c>
      <c r="L20" s="12">
        <v>25245000</v>
      </c>
      <c r="M20" s="12">
        <f>+SUM(I20:L20)</f>
        <v>110653000</v>
      </c>
      <c r="N20" s="4"/>
      <c r="O20" s="12">
        <v>24085000</v>
      </c>
      <c r="P20" s="12">
        <v>28528000</v>
      </c>
      <c r="Q20" s="12">
        <v>25760000</v>
      </c>
      <c r="R20" s="12">
        <v>27659000</v>
      </c>
      <c r="S20" s="12">
        <f>+SUM(O20:R20)</f>
        <v>106032000</v>
      </c>
      <c r="T20" s="4"/>
      <c r="U20" s="12">
        <v>24219000</v>
      </c>
      <c r="V20" s="12">
        <v>25688000</v>
      </c>
      <c r="W20" s="12">
        <v>24169000</v>
      </c>
      <c r="X20" s="12">
        <v>23754000</v>
      </c>
      <c r="Y20" s="12">
        <f>+SUM(U20:X20)</f>
        <v>97830000</v>
      </c>
      <c r="Z20" s="4"/>
      <c r="AA20" s="12">
        <v>25769000</v>
      </c>
      <c r="AB20" s="12">
        <v>22044000</v>
      </c>
      <c r="AC20" s="12">
        <v>20459000</v>
      </c>
      <c r="AD20" s="12">
        <v>22958000</v>
      </c>
      <c r="AE20" s="12">
        <f>+SUM(AA20:AD20)</f>
        <v>91230000</v>
      </c>
      <c r="AF20" s="4"/>
      <c r="AG20" s="12">
        <v>23982000</v>
      </c>
      <c r="AH20" s="12">
        <v>24403000</v>
      </c>
      <c r="AI20" s="12">
        <v>24829000</v>
      </c>
      <c r="AJ20" s="12">
        <v>26663000</v>
      </c>
      <c r="AK20" s="12">
        <f>+SUM(AG20:AJ20)</f>
        <v>99877000</v>
      </c>
      <c r="AL20" s="1"/>
    </row>
    <row r="21" spans="1:38" x14ac:dyDescent="0.2">
      <c r="A21" s="11" t="s">
        <v>21</v>
      </c>
      <c r="B21" s="1"/>
      <c r="C21" s="12">
        <v>0</v>
      </c>
      <c r="D21" s="12">
        <v>0</v>
      </c>
      <c r="E21" s="1"/>
      <c r="F21" s="1"/>
      <c r="G21" s="12">
        <f>+SUM(C21:F21)</f>
        <v>0</v>
      </c>
      <c r="H21" s="4"/>
      <c r="I21" s="12">
        <v>0</v>
      </c>
      <c r="J21" s="12">
        <v>0</v>
      </c>
      <c r="K21" s="12">
        <v>0</v>
      </c>
      <c r="L21" s="12">
        <v>0</v>
      </c>
      <c r="M21" s="12">
        <f>+SUM(I21:L21)</f>
        <v>0</v>
      </c>
      <c r="N21" s="4"/>
      <c r="O21" s="12">
        <v>0</v>
      </c>
      <c r="P21" s="12">
        <v>0</v>
      </c>
      <c r="Q21" s="12">
        <v>0</v>
      </c>
      <c r="R21" s="12">
        <v>0</v>
      </c>
      <c r="S21" s="12">
        <f>+SUM(O21:R21)</f>
        <v>0</v>
      </c>
      <c r="T21" s="4"/>
      <c r="U21" s="12">
        <v>0</v>
      </c>
      <c r="V21" s="12">
        <v>0</v>
      </c>
      <c r="W21" s="12">
        <v>0</v>
      </c>
      <c r="X21" s="12">
        <v>0</v>
      </c>
      <c r="Y21" s="12">
        <f>+SUM(U21:X21)</f>
        <v>0</v>
      </c>
      <c r="Z21" s="4"/>
      <c r="AA21" s="12">
        <v>181000</v>
      </c>
      <c r="AB21" s="12">
        <v>60000</v>
      </c>
      <c r="AC21" s="12">
        <v>0</v>
      </c>
      <c r="AD21" s="12">
        <v>0</v>
      </c>
      <c r="AE21" s="12">
        <f>+SUM(AA21:AD21)</f>
        <v>241000</v>
      </c>
      <c r="AF21" s="4"/>
      <c r="AG21" s="12">
        <v>216000</v>
      </c>
      <c r="AH21" s="12">
        <v>193000</v>
      </c>
      <c r="AI21" s="12">
        <v>181000</v>
      </c>
      <c r="AJ21" s="12">
        <v>181000</v>
      </c>
      <c r="AK21" s="12">
        <f>+SUM(AG21:AJ21)</f>
        <v>771000</v>
      </c>
      <c r="AL21" s="1"/>
    </row>
    <row r="22" spans="1:38" x14ac:dyDescent="0.2">
      <c r="A22" s="11" t="s">
        <v>22</v>
      </c>
      <c r="B22" s="1"/>
      <c r="C22" s="12">
        <v>-1419000</v>
      </c>
      <c r="D22" s="12">
        <v>522000</v>
      </c>
      <c r="E22" s="1"/>
      <c r="F22" s="1"/>
      <c r="G22" s="12">
        <f>+SUM(C22:F22)</f>
        <v>-897000</v>
      </c>
      <c r="H22" s="4"/>
      <c r="I22" s="12">
        <v>0</v>
      </c>
      <c r="J22" s="12">
        <v>9151000</v>
      </c>
      <c r="K22" s="12">
        <v>14279000</v>
      </c>
      <c r="L22" s="12">
        <v>-3744000</v>
      </c>
      <c r="M22" s="12">
        <f>+SUM(I22:L22)</f>
        <v>19686000</v>
      </c>
      <c r="N22" s="4"/>
      <c r="O22" s="12">
        <v>0</v>
      </c>
      <c r="P22" s="12">
        <v>0</v>
      </c>
      <c r="Q22" s="12">
        <v>0</v>
      </c>
      <c r="R22" s="12">
        <v>0</v>
      </c>
      <c r="S22" s="12">
        <f>+SUM(O22:R22)</f>
        <v>0</v>
      </c>
      <c r="T22" s="4"/>
      <c r="U22" s="12">
        <v>0</v>
      </c>
      <c r="V22" s="12">
        <v>0</v>
      </c>
      <c r="W22" s="12">
        <v>0</v>
      </c>
      <c r="X22" s="12">
        <v>0</v>
      </c>
      <c r="Y22" s="12">
        <f>+SUM(U22:X22)</f>
        <v>0</v>
      </c>
      <c r="Z22" s="4"/>
      <c r="AA22" s="12">
        <v>0</v>
      </c>
      <c r="AB22" s="12">
        <v>1130000</v>
      </c>
      <c r="AC22" s="12">
        <v>0</v>
      </c>
      <c r="AD22" s="12">
        <v>0</v>
      </c>
      <c r="AE22" s="12">
        <f>+SUM(AA22:AD22)</f>
        <v>1130000</v>
      </c>
      <c r="AF22" s="4"/>
      <c r="AG22" s="12">
        <v>0</v>
      </c>
      <c r="AH22" s="12">
        <v>0</v>
      </c>
      <c r="AI22" s="12">
        <v>0</v>
      </c>
      <c r="AJ22" s="12">
        <v>0</v>
      </c>
      <c r="AK22" s="12">
        <f>+SUM(AG22:AJ22)</f>
        <v>0</v>
      </c>
      <c r="AL22" s="1"/>
    </row>
    <row r="23" spans="1:38" x14ac:dyDescent="0.2">
      <c r="A23" s="11" t="s">
        <v>23</v>
      </c>
      <c r="B23" s="1"/>
      <c r="C23" s="8">
        <v>6204000</v>
      </c>
      <c r="D23" s="8">
        <v>0</v>
      </c>
      <c r="E23" s="9"/>
      <c r="F23" s="9"/>
      <c r="G23" s="8">
        <f>+SUM(C23:F23)</f>
        <v>6204000</v>
      </c>
      <c r="H23" s="4"/>
      <c r="I23" s="8">
        <v>0</v>
      </c>
      <c r="J23" s="8">
        <v>0</v>
      </c>
      <c r="K23" s="8">
        <v>0</v>
      </c>
      <c r="L23" s="8">
        <v>0</v>
      </c>
      <c r="M23" s="8">
        <f>+SUM(I23:L23)</f>
        <v>0</v>
      </c>
      <c r="N23" s="4"/>
      <c r="O23" s="8">
        <v>0</v>
      </c>
      <c r="P23" s="8">
        <v>0</v>
      </c>
      <c r="Q23" s="8">
        <v>0</v>
      </c>
      <c r="R23" s="8">
        <v>0</v>
      </c>
      <c r="S23" s="8">
        <f>+SUM(O23:R23)</f>
        <v>0</v>
      </c>
      <c r="T23" s="4"/>
      <c r="U23" s="8">
        <v>0</v>
      </c>
      <c r="V23" s="8">
        <v>0</v>
      </c>
      <c r="W23" s="8">
        <v>0</v>
      </c>
      <c r="X23" s="8">
        <v>0</v>
      </c>
      <c r="Y23" s="8">
        <f>+SUM(U23:X23)</f>
        <v>0</v>
      </c>
      <c r="Z23" s="4"/>
      <c r="AA23" s="8">
        <v>0</v>
      </c>
      <c r="AB23" s="8">
        <v>0</v>
      </c>
      <c r="AC23" s="8">
        <v>0</v>
      </c>
      <c r="AD23" s="8">
        <v>0</v>
      </c>
      <c r="AE23" s="8">
        <f>+SUM(AA23:AD23)</f>
        <v>0</v>
      </c>
      <c r="AF23" s="4"/>
      <c r="AG23" s="8">
        <v>0</v>
      </c>
      <c r="AH23" s="8">
        <v>0</v>
      </c>
      <c r="AI23" s="8">
        <v>0</v>
      </c>
      <c r="AJ23" s="8">
        <v>0</v>
      </c>
      <c r="AK23" s="8">
        <f>+SUM(AG23:AJ23)</f>
        <v>0</v>
      </c>
      <c r="AL23" s="1"/>
    </row>
    <row r="24" spans="1:38" x14ac:dyDescent="0.2">
      <c r="A24" s="13" t="s">
        <v>24</v>
      </c>
      <c r="B24" s="1"/>
      <c r="C24" s="14">
        <f>+SUM(C19:C23)</f>
        <v>55484000</v>
      </c>
      <c r="D24" s="14">
        <f>+SUM(D19:D23)</f>
        <v>55737000</v>
      </c>
      <c r="E24" s="15"/>
      <c r="F24" s="15"/>
      <c r="G24" s="14">
        <f>+SUM(G19:G23)</f>
        <v>111221000</v>
      </c>
      <c r="H24" s="4"/>
      <c r="I24" s="14">
        <f>+SUM(I19:I23)</f>
        <v>51517000</v>
      </c>
      <c r="J24" s="14">
        <f>+SUM(J19:J23)</f>
        <v>65299000</v>
      </c>
      <c r="K24" s="14">
        <f>+SUM(K19:K23)</f>
        <v>68804000</v>
      </c>
      <c r="L24" s="14">
        <f>+SUM(L19:L23)</f>
        <v>45835000</v>
      </c>
      <c r="M24" s="14">
        <f>+SUM(M19:M23)</f>
        <v>231455000</v>
      </c>
      <c r="N24" s="4"/>
      <c r="O24" s="14">
        <f>+SUM(O19:O23)</f>
        <v>47310000</v>
      </c>
      <c r="P24" s="14">
        <f>+SUM(P19:P23)</f>
        <v>54575000</v>
      </c>
      <c r="Q24" s="14">
        <f>+SUM(Q19:Q23)</f>
        <v>51589000</v>
      </c>
      <c r="R24" s="14">
        <f>+SUM(R19:R23)</f>
        <v>53348000</v>
      </c>
      <c r="S24" s="14">
        <f>+SUM(S19:S23)</f>
        <v>206822000</v>
      </c>
      <c r="T24" s="4"/>
      <c r="U24" s="14">
        <f>+SUM(U19:U23)</f>
        <v>48200000</v>
      </c>
      <c r="V24" s="14">
        <f>+SUM(V19:V23)</f>
        <v>50205000</v>
      </c>
      <c r="W24" s="14">
        <f>+SUM(W19:W23)</f>
        <v>48233000</v>
      </c>
      <c r="X24" s="14">
        <f>+SUM(X19:X23)</f>
        <v>47259000</v>
      </c>
      <c r="Y24" s="14">
        <f>+SUM(Y19:Y23)</f>
        <v>193897000</v>
      </c>
      <c r="Z24" s="4"/>
      <c r="AA24" s="14">
        <f>+SUM(AA19:AA23)</f>
        <v>49628000</v>
      </c>
      <c r="AB24" s="14">
        <f>+SUM(AB19:AB23)</f>
        <v>46741000</v>
      </c>
      <c r="AC24" s="14">
        <f>+SUM(AC19:AC23)</f>
        <v>43664000</v>
      </c>
      <c r="AD24" s="14">
        <f>+SUM(AD19:AD23)</f>
        <v>46462000</v>
      </c>
      <c r="AE24" s="14">
        <f>+SUM(AE19:AE23)</f>
        <v>186495000</v>
      </c>
      <c r="AF24" s="4"/>
      <c r="AG24" s="14">
        <f>+SUM(AG19:AG23)</f>
        <v>44225000</v>
      </c>
      <c r="AH24" s="14">
        <f>+SUM(AH19:AH23)</f>
        <v>46337000</v>
      </c>
      <c r="AI24" s="14">
        <f>+SUM(AI19:AI23)</f>
        <v>46147000</v>
      </c>
      <c r="AJ24" s="14">
        <f>+SUM(AJ19:AJ23)</f>
        <v>48872000</v>
      </c>
      <c r="AK24" s="14">
        <f>+SUM(AK19:AK23)</f>
        <v>185581000</v>
      </c>
      <c r="AL24" s="1"/>
    </row>
    <row r="25" spans="1:38" x14ac:dyDescent="0.2">
      <c r="A25" s="1"/>
      <c r="B25" s="1"/>
      <c r="C25" s="10"/>
      <c r="D25" s="10"/>
      <c r="E25" s="10"/>
      <c r="F25" s="10"/>
      <c r="G25" s="10"/>
      <c r="H25" s="4"/>
      <c r="I25" s="10"/>
      <c r="J25" s="10"/>
      <c r="K25" s="10"/>
      <c r="L25" s="10"/>
      <c r="M25" s="10"/>
      <c r="N25" s="4"/>
      <c r="O25" s="10"/>
      <c r="P25" s="10"/>
      <c r="Q25" s="10"/>
      <c r="R25" s="10"/>
      <c r="S25" s="10"/>
      <c r="T25" s="4"/>
      <c r="U25" s="10"/>
      <c r="V25" s="10"/>
      <c r="W25" s="10"/>
      <c r="X25" s="10"/>
      <c r="Y25" s="10"/>
      <c r="Z25" s="4"/>
      <c r="AA25" s="10"/>
      <c r="AB25" s="10"/>
      <c r="AC25" s="10"/>
      <c r="AD25" s="10"/>
      <c r="AE25" s="10"/>
      <c r="AF25" s="4"/>
      <c r="AG25" s="10"/>
      <c r="AH25" s="10"/>
      <c r="AI25" s="10"/>
      <c r="AJ25" s="10"/>
      <c r="AK25" s="10"/>
      <c r="AL25" s="1"/>
    </row>
    <row r="26" spans="1:38" x14ac:dyDescent="0.2">
      <c r="A26" s="1" t="s">
        <v>25</v>
      </c>
      <c r="B26" s="1"/>
      <c r="C26" s="8">
        <f>+C16-C24</f>
        <v>1454000</v>
      </c>
      <c r="D26" s="8">
        <f>+D16-D24</f>
        <v>8900000</v>
      </c>
      <c r="E26" s="9"/>
      <c r="F26" s="9"/>
      <c r="G26" s="8">
        <f>+G16-G24</f>
        <v>10354000</v>
      </c>
      <c r="H26" s="4"/>
      <c r="I26" s="8">
        <f>+I16-I24</f>
        <v>6718000</v>
      </c>
      <c r="J26" s="8">
        <f>+J16-J24</f>
        <v>-1345000</v>
      </c>
      <c r="K26" s="8">
        <f>+K16-K24</f>
        <v>-3953000</v>
      </c>
      <c r="L26" s="8">
        <f>+L16-L24</f>
        <v>8774000</v>
      </c>
      <c r="M26" s="8">
        <f>+M16-M24</f>
        <v>10194000</v>
      </c>
      <c r="N26" s="4"/>
      <c r="O26" s="8">
        <f>+O16-O24</f>
        <v>470000</v>
      </c>
      <c r="P26" s="8">
        <f>+P16-P24</f>
        <v>1958000</v>
      </c>
      <c r="Q26" s="8">
        <f>+Q16-Q24</f>
        <v>11582000</v>
      </c>
      <c r="R26" s="8">
        <f>+R16-R24</f>
        <v>3919000</v>
      </c>
      <c r="S26" s="8">
        <f>+S16-S24</f>
        <v>17929000</v>
      </c>
      <c r="T26" s="4"/>
      <c r="U26" s="8">
        <f>+U16-U24</f>
        <v>5757000</v>
      </c>
      <c r="V26" s="8">
        <f>+V16-V24</f>
        <v>12641000</v>
      </c>
      <c r="W26" s="8">
        <f>+W16-W24</f>
        <v>17712000</v>
      </c>
      <c r="X26" s="8">
        <f>+X16-X24</f>
        <v>-1051000</v>
      </c>
      <c r="Y26" s="8">
        <f>+Y16-Y24</f>
        <v>35059000</v>
      </c>
      <c r="Z26" s="4"/>
      <c r="AA26" s="8">
        <f>+AA16-AA24</f>
        <v>51047000</v>
      </c>
      <c r="AB26" s="8">
        <f>+AB16-AB24</f>
        <v>60102000</v>
      </c>
      <c r="AC26" s="8">
        <f>+AC16-AC24</f>
        <v>48371000</v>
      </c>
      <c r="AD26" s="8">
        <f>+AD16-AD24</f>
        <v>20892000</v>
      </c>
      <c r="AE26" s="8">
        <f>+AE16-AE24</f>
        <v>180412000</v>
      </c>
      <c r="AF26" s="4"/>
      <c r="AG26" s="8">
        <f>+AG16-AG24</f>
        <v>40186000</v>
      </c>
      <c r="AH26" s="8">
        <f>+AH16-AH24</f>
        <v>44976000</v>
      </c>
      <c r="AI26" s="8">
        <f>+AI16-AI24</f>
        <v>45592000</v>
      </c>
      <c r="AJ26" s="8">
        <f>+AJ16-AJ24</f>
        <v>44304000</v>
      </c>
      <c r="AK26" s="8">
        <f>+AK16-AK24</f>
        <v>175058000</v>
      </c>
      <c r="AL26" s="1"/>
    </row>
    <row r="27" spans="1:38" x14ac:dyDescent="0.2">
      <c r="A27" s="1"/>
      <c r="B27" s="1"/>
      <c r="C27" s="10"/>
      <c r="D27" s="10"/>
      <c r="E27" s="10"/>
      <c r="F27" s="10"/>
      <c r="G27" s="10"/>
      <c r="H27" s="4"/>
      <c r="I27" s="10"/>
      <c r="J27" s="10"/>
      <c r="K27" s="10"/>
      <c r="L27" s="10"/>
      <c r="M27" s="10"/>
      <c r="N27" s="4"/>
      <c r="O27" s="10"/>
      <c r="P27" s="10"/>
      <c r="Q27" s="10"/>
      <c r="R27" s="10"/>
      <c r="S27" s="10"/>
      <c r="T27" s="4"/>
      <c r="U27" s="10"/>
      <c r="V27" s="10"/>
      <c r="W27" s="10"/>
      <c r="X27" s="10"/>
      <c r="Y27" s="10"/>
      <c r="Z27" s="4"/>
      <c r="AA27" s="10"/>
      <c r="AB27" s="10"/>
      <c r="AC27" s="10"/>
      <c r="AD27" s="10"/>
      <c r="AE27" s="10"/>
      <c r="AF27" s="4"/>
      <c r="AG27" s="10"/>
      <c r="AH27" s="10"/>
      <c r="AI27" s="10"/>
      <c r="AJ27" s="10"/>
      <c r="AK27" s="10"/>
      <c r="AL27" s="1"/>
    </row>
    <row r="28" spans="1:38" x14ac:dyDescent="0.2">
      <c r="A28" s="1" t="s">
        <v>26</v>
      </c>
      <c r="B28" s="1"/>
      <c r="C28" s="8">
        <v>2466000</v>
      </c>
      <c r="D28" s="8">
        <v>2333000</v>
      </c>
      <c r="E28" s="9"/>
      <c r="F28" s="9"/>
      <c r="G28" s="8">
        <f>+SUM(C28:F28)</f>
        <v>4799000</v>
      </c>
      <c r="H28" s="4"/>
      <c r="I28" s="8">
        <v>3167000</v>
      </c>
      <c r="J28" s="8">
        <v>2690000</v>
      </c>
      <c r="K28" s="8">
        <v>2555000</v>
      </c>
      <c r="L28" s="8">
        <v>2373000</v>
      </c>
      <c r="M28" s="8">
        <f>+SUM(I28:L28)</f>
        <v>10785000</v>
      </c>
      <c r="N28" s="4"/>
      <c r="O28" s="8">
        <v>3502000</v>
      </c>
      <c r="P28" s="8">
        <v>3189000</v>
      </c>
      <c r="Q28" s="8">
        <v>2750000</v>
      </c>
      <c r="R28" s="8">
        <v>3384000</v>
      </c>
      <c r="S28" s="8">
        <f>+SUM(O28:R28)</f>
        <v>12825000</v>
      </c>
      <c r="T28" s="4"/>
      <c r="U28" s="8">
        <v>1714000</v>
      </c>
      <c r="V28" s="8">
        <v>2714000</v>
      </c>
      <c r="W28" s="8">
        <v>3138000</v>
      </c>
      <c r="X28" s="8">
        <v>3282000</v>
      </c>
      <c r="Y28" s="8">
        <f>+SUM(U28:X28)</f>
        <v>10848000</v>
      </c>
      <c r="Z28" s="4"/>
      <c r="AA28" s="8">
        <v>554000</v>
      </c>
      <c r="AB28" s="8">
        <v>674000</v>
      </c>
      <c r="AC28" s="8">
        <v>1001000</v>
      </c>
      <c r="AD28" s="8">
        <v>785000</v>
      </c>
      <c r="AE28" s="8">
        <f>+SUM(AA28:AD28)</f>
        <v>3014000</v>
      </c>
      <c r="AF28" s="4"/>
      <c r="AG28" s="8">
        <v>597000</v>
      </c>
      <c r="AH28" s="8">
        <v>173000</v>
      </c>
      <c r="AI28" s="8">
        <v>206000</v>
      </c>
      <c r="AJ28" s="8">
        <v>101000</v>
      </c>
      <c r="AK28" s="8">
        <f>+SUM(AG28:AJ28)</f>
        <v>1077000</v>
      </c>
      <c r="AL28" s="1"/>
    </row>
    <row r="29" spans="1:38" x14ac:dyDescent="0.2">
      <c r="A29" s="1"/>
      <c r="B29" s="1"/>
      <c r="C29" s="10"/>
      <c r="D29" s="10"/>
      <c r="E29" s="10"/>
      <c r="F29" s="10"/>
      <c r="G29" s="10"/>
      <c r="H29" s="4"/>
      <c r="I29" s="10"/>
      <c r="J29" s="10"/>
      <c r="K29" s="10"/>
      <c r="L29" s="10"/>
      <c r="M29" s="10"/>
      <c r="N29" s="4"/>
      <c r="O29" s="10"/>
      <c r="P29" s="10"/>
      <c r="Q29" s="10"/>
      <c r="R29" s="10"/>
      <c r="S29" s="10"/>
      <c r="T29" s="4"/>
      <c r="U29" s="10"/>
      <c r="V29" s="10"/>
      <c r="W29" s="10"/>
      <c r="X29" s="10"/>
      <c r="Y29" s="10"/>
      <c r="Z29" s="4"/>
      <c r="AA29" s="10"/>
      <c r="AB29" s="10"/>
      <c r="AC29" s="10"/>
      <c r="AD29" s="10"/>
      <c r="AE29" s="10"/>
      <c r="AF29" s="4"/>
      <c r="AG29" s="10"/>
      <c r="AH29" s="10"/>
      <c r="AI29" s="10"/>
      <c r="AJ29" s="10"/>
      <c r="AK29" s="10"/>
      <c r="AL29" s="1"/>
    </row>
    <row r="30" spans="1:38" x14ac:dyDescent="0.2">
      <c r="A30" s="1" t="s">
        <v>27</v>
      </c>
      <c r="B30" s="1"/>
      <c r="C30" s="12">
        <f>+C26+C28</f>
        <v>3920000</v>
      </c>
      <c r="D30" s="12">
        <f>+D26+D28</f>
        <v>11233000</v>
      </c>
      <c r="E30" s="1"/>
      <c r="F30" s="1"/>
      <c r="G30" s="12">
        <f>+G26+G28</f>
        <v>15153000</v>
      </c>
      <c r="H30" s="4"/>
      <c r="I30" s="12">
        <f>+I26+I28</f>
        <v>9885000</v>
      </c>
      <c r="J30" s="12">
        <f>+J26+J28</f>
        <v>1345000</v>
      </c>
      <c r="K30" s="12">
        <f>+K26+K28</f>
        <v>-1398000</v>
      </c>
      <c r="L30" s="12">
        <f>+L26+L28</f>
        <v>11147000</v>
      </c>
      <c r="M30" s="12">
        <f>+M26+M28</f>
        <v>20979000</v>
      </c>
      <c r="N30" s="4"/>
      <c r="O30" s="12">
        <f>+O26+O28</f>
        <v>3972000</v>
      </c>
      <c r="P30" s="12">
        <f>+P26+P28</f>
        <v>5147000</v>
      </c>
      <c r="Q30" s="12">
        <f>+Q26+Q28</f>
        <v>14332000</v>
      </c>
      <c r="R30" s="12">
        <f>+R26+R28</f>
        <v>7303000</v>
      </c>
      <c r="S30" s="12">
        <f>+S26+S28</f>
        <v>30754000</v>
      </c>
      <c r="T30" s="4"/>
      <c r="U30" s="12">
        <f>+U26+U28</f>
        <v>7471000</v>
      </c>
      <c r="V30" s="12">
        <f>+V26+V28</f>
        <v>15355000</v>
      </c>
      <c r="W30" s="12">
        <f>+W26+W28</f>
        <v>20850000</v>
      </c>
      <c r="X30" s="12">
        <f>+X26+X28</f>
        <v>2231000</v>
      </c>
      <c r="Y30" s="12">
        <f>+Y26+Y28</f>
        <v>45907000</v>
      </c>
      <c r="Z30" s="4"/>
      <c r="AA30" s="12">
        <f>+AA26+AA28</f>
        <v>51601000</v>
      </c>
      <c r="AB30" s="12">
        <f>+AB26+AB28</f>
        <v>60776000</v>
      </c>
      <c r="AC30" s="12">
        <f>+AC26+AC28</f>
        <v>49372000</v>
      </c>
      <c r="AD30" s="12">
        <f>+AD26+AD28</f>
        <v>21677000</v>
      </c>
      <c r="AE30" s="12">
        <f>+AE26+AE28</f>
        <v>183426000</v>
      </c>
      <c r="AF30" s="4"/>
      <c r="AG30" s="12">
        <f>+AG26+AG28</f>
        <v>40783000</v>
      </c>
      <c r="AH30" s="12">
        <f>+AH26+AH28</f>
        <v>45149000</v>
      </c>
      <c r="AI30" s="12">
        <f>+AI26+AI28</f>
        <v>45798000</v>
      </c>
      <c r="AJ30" s="12">
        <f>+AJ26+AJ28</f>
        <v>44405000</v>
      </c>
      <c r="AK30" s="12">
        <f>+AK26+AK28</f>
        <v>176135000</v>
      </c>
      <c r="AL30" s="1"/>
    </row>
    <row r="31" spans="1:38" x14ac:dyDescent="0.2">
      <c r="A31" s="1"/>
      <c r="B31" s="1"/>
      <c r="C31" s="1"/>
      <c r="D31" s="1"/>
      <c r="E31" s="1"/>
      <c r="F31" s="1"/>
      <c r="G31" s="1"/>
      <c r="H31" s="4"/>
      <c r="I31" s="1"/>
      <c r="J31" s="1"/>
      <c r="K31" s="1"/>
      <c r="L31" s="1"/>
      <c r="M31" s="1"/>
      <c r="N31" s="4"/>
      <c r="O31" s="1"/>
      <c r="P31" s="1"/>
      <c r="Q31" s="1"/>
      <c r="R31" s="1"/>
      <c r="S31" s="1"/>
      <c r="T31" s="4"/>
      <c r="U31" s="1"/>
      <c r="V31" s="1"/>
      <c r="W31" s="1"/>
      <c r="X31" s="1"/>
      <c r="Y31" s="1"/>
      <c r="Z31" s="4"/>
      <c r="AA31" s="1"/>
      <c r="AB31" s="1"/>
      <c r="AC31" s="1"/>
      <c r="AD31" s="1"/>
      <c r="AE31" s="1"/>
      <c r="AF31" s="4"/>
      <c r="AG31" s="1"/>
      <c r="AH31" s="1"/>
      <c r="AI31" s="1"/>
      <c r="AJ31" s="1"/>
      <c r="AK31" s="1"/>
      <c r="AL31" s="1"/>
    </row>
    <row r="32" spans="1:38" x14ac:dyDescent="0.2">
      <c r="A32" s="1" t="s">
        <v>28</v>
      </c>
      <c r="B32" s="1"/>
      <c r="C32" s="8">
        <v>620000</v>
      </c>
      <c r="D32" s="8">
        <v>1400000</v>
      </c>
      <c r="E32" s="9"/>
      <c r="F32" s="9"/>
      <c r="G32" s="8">
        <f>+SUM(C32:F32)</f>
        <v>2020000</v>
      </c>
      <c r="H32" s="4"/>
      <c r="I32" s="8">
        <v>1095000</v>
      </c>
      <c r="J32" s="8">
        <v>-24000</v>
      </c>
      <c r="K32" s="8">
        <v>-42000</v>
      </c>
      <c r="L32" s="8">
        <v>-2143000</v>
      </c>
      <c r="M32" s="8">
        <f>+SUM(I32:L32)</f>
        <v>-1114000</v>
      </c>
      <c r="N32" s="4"/>
      <c r="O32" s="8">
        <v>18000</v>
      </c>
      <c r="P32" s="8">
        <v>298000</v>
      </c>
      <c r="Q32" s="8">
        <v>41000</v>
      </c>
      <c r="R32" s="8">
        <v>-1837000</v>
      </c>
      <c r="S32" s="8">
        <f>+SUM(O32:R32)</f>
        <v>-1480000</v>
      </c>
      <c r="T32" s="4"/>
      <c r="U32" s="8">
        <v>596000</v>
      </c>
      <c r="V32" s="8">
        <v>562000</v>
      </c>
      <c r="W32" s="8">
        <v>1054000</v>
      </c>
      <c r="X32" s="8">
        <v>-12040000</v>
      </c>
      <c r="Y32" s="8">
        <f>+SUM(U32:X32)</f>
        <v>-9828000</v>
      </c>
      <c r="Z32" s="4"/>
      <c r="AA32" s="8">
        <v>5353000</v>
      </c>
      <c r="AB32" s="8">
        <v>4952000</v>
      </c>
      <c r="AC32" s="8">
        <v>3408000</v>
      </c>
      <c r="AD32" s="8">
        <v>-1138000</v>
      </c>
      <c r="AE32" s="8">
        <f>+SUM(AA32:AD32)</f>
        <v>12575000</v>
      </c>
      <c r="AF32" s="4"/>
      <c r="AG32" s="8">
        <v>985000</v>
      </c>
      <c r="AH32" s="8">
        <v>3268000</v>
      </c>
      <c r="AI32" s="8">
        <v>3764000</v>
      </c>
      <c r="AJ32" s="8">
        <v>3705000</v>
      </c>
      <c r="AK32" s="8">
        <f>+SUM(AG32:AJ32)</f>
        <v>11722000</v>
      </c>
      <c r="AL32" s="1"/>
    </row>
    <row r="33" spans="1:38" x14ac:dyDescent="0.2">
      <c r="A33" s="1"/>
      <c r="B33" s="1"/>
      <c r="C33" s="10"/>
      <c r="D33" s="10"/>
      <c r="E33" s="10"/>
      <c r="F33" s="10"/>
      <c r="G33" s="10"/>
      <c r="H33" s="4"/>
      <c r="I33" s="10"/>
      <c r="J33" s="10"/>
      <c r="K33" s="10"/>
      <c r="L33" s="10"/>
      <c r="M33" s="10"/>
      <c r="N33" s="4"/>
      <c r="O33" s="10"/>
      <c r="P33" s="10"/>
      <c r="Q33" s="10"/>
      <c r="R33" s="10"/>
      <c r="S33" s="10"/>
      <c r="T33" s="4"/>
      <c r="U33" s="10"/>
      <c r="V33" s="10"/>
      <c r="W33" s="10"/>
      <c r="X33" s="10"/>
      <c r="Y33" s="10"/>
      <c r="Z33" s="4"/>
      <c r="AA33" s="10"/>
      <c r="AB33" s="10"/>
      <c r="AC33" s="10"/>
      <c r="AD33" s="10"/>
      <c r="AE33" s="10"/>
      <c r="AF33" s="4"/>
      <c r="AG33" s="10"/>
      <c r="AH33" s="10"/>
      <c r="AI33" s="10"/>
      <c r="AJ33" s="10"/>
      <c r="AK33" s="10"/>
      <c r="AL33" s="1"/>
    </row>
    <row r="34" spans="1:38" x14ac:dyDescent="0.2">
      <c r="A34" s="6" t="s">
        <v>29</v>
      </c>
      <c r="B34" s="1"/>
      <c r="C34" s="16">
        <f>+C30-C32</f>
        <v>3300000</v>
      </c>
      <c r="D34" s="16">
        <f>+D30-D32</f>
        <v>9833000</v>
      </c>
      <c r="E34" s="17"/>
      <c r="F34" s="17"/>
      <c r="G34" s="16">
        <f>+G30-G32</f>
        <v>13133000</v>
      </c>
      <c r="H34" s="4"/>
      <c r="I34" s="16">
        <f>+I30-I32</f>
        <v>8790000</v>
      </c>
      <c r="J34" s="16">
        <f>+J30-J32</f>
        <v>1369000</v>
      </c>
      <c r="K34" s="16">
        <f>+K30-K32</f>
        <v>-1356000</v>
      </c>
      <c r="L34" s="16">
        <f>+L30-L32</f>
        <v>13290000</v>
      </c>
      <c r="M34" s="16">
        <f>+M30-M32</f>
        <v>22093000</v>
      </c>
      <c r="N34" s="4"/>
      <c r="O34" s="16">
        <f>+O30-O32</f>
        <v>3954000</v>
      </c>
      <c r="P34" s="16">
        <f>+P30-P32</f>
        <v>4849000</v>
      </c>
      <c r="Q34" s="16">
        <f>+Q30-Q32</f>
        <v>14291000</v>
      </c>
      <c r="R34" s="16">
        <f>+R30-R32</f>
        <v>9140000</v>
      </c>
      <c r="S34" s="16">
        <f>+S30-S32</f>
        <v>32234000</v>
      </c>
      <c r="T34" s="4"/>
      <c r="U34" s="16">
        <f>+U30-U32</f>
        <v>6875000</v>
      </c>
      <c r="V34" s="16">
        <f>+V30-V32</f>
        <v>14793000</v>
      </c>
      <c r="W34" s="16">
        <f>+W30-W32</f>
        <v>19796000</v>
      </c>
      <c r="X34" s="16">
        <f>+X30-X32</f>
        <v>14271000</v>
      </c>
      <c r="Y34" s="16">
        <f>+Y30-Y32</f>
        <v>55735000</v>
      </c>
      <c r="Z34" s="4"/>
      <c r="AA34" s="16">
        <f>+AA30-AA32</f>
        <v>46248000</v>
      </c>
      <c r="AB34" s="16">
        <f>+AB30-AB32</f>
        <v>55824000</v>
      </c>
      <c r="AC34" s="16">
        <f>+AC30-AC32</f>
        <v>45964000</v>
      </c>
      <c r="AD34" s="16">
        <f>+AD30-AD32</f>
        <v>22815000</v>
      </c>
      <c r="AE34" s="16">
        <f>+AE30-AE32</f>
        <v>170851000</v>
      </c>
      <c r="AF34" s="4"/>
      <c r="AG34" s="16">
        <f>+AG30-AG32</f>
        <v>39798000</v>
      </c>
      <c r="AH34" s="16">
        <f>+AH30-AH32</f>
        <v>41881000</v>
      </c>
      <c r="AI34" s="16">
        <f>+AI30-AI32</f>
        <v>42034000</v>
      </c>
      <c r="AJ34" s="16">
        <f>+AJ30-AJ32</f>
        <v>40700000</v>
      </c>
      <c r="AK34" s="16">
        <f>+AK30-AK32</f>
        <v>164413000</v>
      </c>
      <c r="AL34" s="1"/>
    </row>
    <row r="35" spans="1:38" x14ac:dyDescent="0.2">
      <c r="A35" s="1"/>
      <c r="B35" s="1"/>
      <c r="C35" s="18"/>
      <c r="D35" s="18"/>
      <c r="E35" s="18"/>
      <c r="F35" s="18"/>
      <c r="G35" s="18"/>
      <c r="H35" s="4"/>
      <c r="I35" s="18"/>
      <c r="J35" s="18"/>
      <c r="K35" s="18"/>
      <c r="L35" s="18"/>
      <c r="M35" s="18"/>
      <c r="N35" s="4"/>
      <c r="O35" s="18"/>
      <c r="P35" s="18"/>
      <c r="Q35" s="18"/>
      <c r="R35" s="18"/>
      <c r="S35" s="18"/>
      <c r="T35" s="4"/>
      <c r="U35" s="18"/>
      <c r="V35" s="18"/>
      <c r="W35" s="18"/>
      <c r="X35" s="18"/>
      <c r="Y35" s="18"/>
      <c r="Z35" s="4"/>
      <c r="AA35" s="18"/>
      <c r="AB35" s="18"/>
      <c r="AC35" s="18"/>
      <c r="AD35" s="18"/>
      <c r="AE35" s="18"/>
      <c r="AF35" s="4"/>
      <c r="AG35" s="18"/>
      <c r="AH35" s="18"/>
      <c r="AI35" s="18"/>
      <c r="AJ35" s="18"/>
      <c r="AK35" s="18"/>
      <c r="AL35" s="1"/>
    </row>
    <row r="36" spans="1:38" x14ac:dyDescent="0.2">
      <c r="A36" s="1" t="s">
        <v>30</v>
      </c>
      <c r="B36" s="1"/>
      <c r="C36" s="1"/>
      <c r="D36" s="1"/>
      <c r="E36" s="1"/>
      <c r="F36" s="1"/>
      <c r="G36" s="1"/>
      <c r="H36" s="4"/>
      <c r="I36" s="1"/>
      <c r="J36" s="1"/>
      <c r="K36" s="1"/>
      <c r="L36" s="1"/>
      <c r="M36" s="1"/>
      <c r="N36" s="4"/>
      <c r="O36" s="1"/>
      <c r="P36" s="1"/>
      <c r="Q36" s="1"/>
      <c r="R36" s="1"/>
      <c r="S36" s="1"/>
      <c r="T36" s="4"/>
      <c r="U36" s="1"/>
      <c r="V36" s="1"/>
      <c r="W36" s="1"/>
      <c r="X36" s="1"/>
      <c r="Y36" s="1"/>
      <c r="Z36" s="4"/>
      <c r="AA36" s="1"/>
      <c r="AB36" s="1"/>
      <c r="AC36" s="1"/>
      <c r="AD36" s="1"/>
      <c r="AE36" s="1"/>
      <c r="AF36" s="4"/>
      <c r="AG36" s="1"/>
      <c r="AH36" s="1"/>
      <c r="AI36" s="1"/>
      <c r="AJ36" s="1"/>
      <c r="AK36" s="1"/>
      <c r="AL36" s="1"/>
    </row>
    <row r="37" spans="1:38" x14ac:dyDescent="0.2">
      <c r="A37" s="11" t="s">
        <v>31</v>
      </c>
      <c r="B37" s="1"/>
      <c r="C37" s="19">
        <f>+C34/C41</f>
        <v>5.9453032104637336E-2</v>
      </c>
      <c r="D37" s="19">
        <f>+D34/D41</f>
        <v>0.17638300925593745</v>
      </c>
      <c r="E37" s="1"/>
      <c r="F37" s="1"/>
      <c r="G37" s="19">
        <f>+G34/G41</f>
        <v>0.23609038776133892</v>
      </c>
      <c r="H37" s="4"/>
      <c r="I37" s="19">
        <f>+I34/I41</f>
        <v>0.15456032072585324</v>
      </c>
      <c r="J37" s="19">
        <f>+J34/J41</f>
        <v>2.432739808792693E-2</v>
      </c>
      <c r="K37" s="19">
        <f>+K34/K41</f>
        <v>-2.4302817406265682E-2</v>
      </c>
      <c r="L37" s="19">
        <f>+L34/L41</f>
        <v>0.24019953369842217</v>
      </c>
      <c r="M37" s="19">
        <f>+M34/M41</f>
        <v>0.39407452330414</v>
      </c>
      <c r="N37" s="4"/>
      <c r="O37" s="19">
        <f>+O34/O41</f>
        <v>6.9572255555751056E-2</v>
      </c>
      <c r="P37" s="19">
        <f>+P34/P41</f>
        <v>8.5399788657978162E-2</v>
      </c>
      <c r="Q37" s="19">
        <f>+Q34/Q41</f>
        <v>0.25152683175810059</v>
      </c>
      <c r="R37" s="19">
        <f>+R34/R41</f>
        <v>0.16077962285392625</v>
      </c>
      <c r="S37" s="19">
        <f>+S34/S41</f>
        <v>0.5673002463921154</v>
      </c>
      <c r="T37" s="4"/>
      <c r="U37" s="19">
        <f>+U34/U41</f>
        <v>0.12039225987216531</v>
      </c>
      <c r="V37" s="19">
        <f>+V34/V41</f>
        <v>0.25791997210356549</v>
      </c>
      <c r="W37" s="19">
        <f>+W34/W41</f>
        <v>0.34498022062283257</v>
      </c>
      <c r="X37" s="19">
        <f>+X34/X41</f>
        <v>0.25064545023446966</v>
      </c>
      <c r="Y37" s="19">
        <f>+Y34/Y41</f>
        <v>0.97447329312002795</v>
      </c>
      <c r="Z37" s="4"/>
      <c r="AA37" s="19">
        <f>+AA34/AA41</f>
        <v>0.78071508153550084</v>
      </c>
      <c r="AB37" s="19">
        <f>+AB34/AB41</f>
        <v>0.96696748713862568</v>
      </c>
      <c r="AC37" s="19">
        <f>+AC34/AC41</f>
        <v>0.80395998040999095</v>
      </c>
      <c r="AD37" s="19">
        <f>+AD34/AD41</f>
        <v>0.39960416155813222</v>
      </c>
      <c r="AE37" s="19">
        <f>+AE34/AE41</f>
        <v>2.9558485147315792</v>
      </c>
      <c r="AF37" s="4"/>
      <c r="AG37" s="19">
        <f>+AG34/AG41</f>
        <v>0.66127209889671679</v>
      </c>
      <c r="AH37" s="19">
        <f>+AH34/AH41</f>
        <v>0.69174484672304437</v>
      </c>
      <c r="AI37" s="19">
        <f>+AI34/AI41</f>
        <v>0.69686168537276816</v>
      </c>
      <c r="AJ37" s="19">
        <f>+AJ34/AJ41</f>
        <v>0.67541777991669294</v>
      </c>
      <c r="AK37" s="19">
        <f>+AK34/AK41</f>
        <v>2.7253634359407894</v>
      </c>
      <c r="AL37" s="1"/>
    </row>
    <row r="38" spans="1:38" x14ac:dyDescent="0.2">
      <c r="A38" s="11" t="s">
        <v>32</v>
      </c>
      <c r="B38" s="1"/>
      <c r="C38" s="19">
        <f>+C34/C42</f>
        <v>5.9061459712925514E-2</v>
      </c>
      <c r="D38" s="19">
        <f>+D34/D42</f>
        <v>0.17343375194017216</v>
      </c>
      <c r="E38" s="1"/>
      <c r="F38" s="1"/>
      <c r="G38" s="19">
        <f>+G34/G42</f>
        <v>0.23312328037632024</v>
      </c>
      <c r="H38" s="4"/>
      <c r="I38" s="19">
        <f>+I34/I42</f>
        <v>0.15387847276928732</v>
      </c>
      <c r="J38" s="19">
        <f>+J34/J42</f>
        <v>2.4278645787149521E-2</v>
      </c>
      <c r="K38" s="19">
        <f>+K34/K42</f>
        <v>-2.4302817406265682E-2</v>
      </c>
      <c r="L38" s="19">
        <f>+L34/L42</f>
        <v>0.23862534563866844</v>
      </c>
      <c r="M38" s="19">
        <f>+M34/M42</f>
        <v>0.39224841985654429</v>
      </c>
      <c r="N38" s="4"/>
      <c r="O38" s="19">
        <f>+O34/O42</f>
        <v>6.92081495484142E-2</v>
      </c>
      <c r="P38" s="19">
        <f>+P34/P42</f>
        <v>8.5094061490944825E-2</v>
      </c>
      <c r="Q38" s="19">
        <f>+Q34/Q42</f>
        <v>0.25070170514349871</v>
      </c>
      <c r="R38" s="19">
        <f>+R34/R42</f>
        <v>0.16007846296653064</v>
      </c>
      <c r="S38" s="19">
        <f>+S34/S42</f>
        <v>0.5642219499387362</v>
      </c>
      <c r="T38" s="4"/>
      <c r="U38" s="19">
        <f>+U34/U42</f>
        <v>0.11940117056565762</v>
      </c>
      <c r="V38" s="19">
        <f>+V34/V42</f>
        <v>0.25651563231545543</v>
      </c>
      <c r="W38" s="19">
        <f>+W34/W42</f>
        <v>0.34284130860220641</v>
      </c>
      <c r="X38" s="19">
        <f>+X34/X42</f>
        <v>0.24917935465847185</v>
      </c>
      <c r="Y38" s="19">
        <f>+Y34/Y42</f>
        <v>0.96725209121516087</v>
      </c>
      <c r="Z38" s="4"/>
      <c r="AA38" s="19">
        <f>+AA34/AA42</f>
        <v>0.76942785366097122</v>
      </c>
      <c r="AB38" s="19">
        <f>+AB34/AB42</f>
        <v>0.95744790326730123</v>
      </c>
      <c r="AC38" s="19">
        <f>+AC34/AC42</f>
        <v>0.79794455149905386</v>
      </c>
      <c r="AD38" s="19">
        <f>+AD34/AD42</f>
        <v>0.3965412357695316</v>
      </c>
      <c r="AE38" s="19">
        <f>+AE34/AE42</f>
        <v>2.9269842901440786</v>
      </c>
      <c r="AF38" s="4"/>
      <c r="AG38" s="19">
        <f>+AG34/AG42</f>
        <v>0.64763795544417502</v>
      </c>
      <c r="AH38" s="19">
        <f>+AH34/AH42</f>
        <v>0.681368561481144</v>
      </c>
      <c r="AI38" s="19">
        <f>+AI34/AI42</f>
        <v>0.6850056222805273</v>
      </c>
      <c r="AJ38" s="19">
        <f>+AJ34/AJ42</f>
        <v>0.66307163454489171</v>
      </c>
      <c r="AK38" s="19">
        <f>+AK34/AK42</f>
        <v>2.6748173816844809</v>
      </c>
      <c r="AL38" s="1"/>
    </row>
    <row r="39" spans="1:38" x14ac:dyDescent="0.2">
      <c r="A39" s="1"/>
      <c r="B39" s="1"/>
      <c r="C39" s="1"/>
      <c r="D39" s="1"/>
      <c r="E39" s="1"/>
      <c r="F39" s="1"/>
      <c r="G39" s="1"/>
      <c r="H39" s="4"/>
      <c r="I39" s="1"/>
      <c r="J39" s="1"/>
      <c r="K39" s="1"/>
      <c r="L39" s="1"/>
      <c r="M39" s="1"/>
      <c r="N39" s="4"/>
      <c r="O39" s="1"/>
      <c r="P39" s="1"/>
      <c r="Q39" s="1"/>
      <c r="R39" s="1"/>
      <c r="S39" s="1"/>
      <c r="T39" s="4"/>
      <c r="U39" s="1"/>
      <c r="V39" s="1"/>
      <c r="W39" s="1"/>
      <c r="X39" s="1"/>
      <c r="Y39" s="1"/>
      <c r="Z39" s="4"/>
      <c r="AA39" s="1"/>
      <c r="AB39" s="1"/>
      <c r="AC39" s="1"/>
      <c r="AD39" s="1"/>
      <c r="AE39" s="1"/>
      <c r="AF39" s="4"/>
      <c r="AG39" s="1"/>
      <c r="AH39" s="1"/>
      <c r="AI39" s="1"/>
      <c r="AJ39" s="1"/>
      <c r="AK39" s="1"/>
      <c r="AL39" s="1"/>
    </row>
    <row r="40" spans="1:38" x14ac:dyDescent="0.2">
      <c r="A40" s="1" t="s">
        <v>33</v>
      </c>
      <c r="B40" s="1"/>
      <c r="C40" s="1"/>
      <c r="D40" s="1"/>
      <c r="E40" s="1"/>
      <c r="F40" s="1"/>
      <c r="G40" s="1"/>
      <c r="H40" s="4"/>
      <c r="I40" s="1"/>
      <c r="J40" s="1"/>
      <c r="K40" s="1"/>
      <c r="L40" s="1"/>
      <c r="M40" s="1"/>
      <c r="N40" s="4"/>
      <c r="O40" s="1"/>
      <c r="P40" s="1"/>
      <c r="Q40" s="1"/>
      <c r="R40" s="1"/>
      <c r="S40" s="1"/>
      <c r="T40" s="4"/>
      <c r="U40" s="1"/>
      <c r="V40" s="1"/>
      <c r="W40" s="1"/>
      <c r="X40" s="1"/>
      <c r="Y40" s="1"/>
      <c r="Z40" s="4"/>
      <c r="AA40" s="1"/>
      <c r="AB40" s="1"/>
      <c r="AC40" s="1"/>
      <c r="AD40" s="1"/>
      <c r="AE40" s="1"/>
      <c r="AF40" s="4"/>
      <c r="AG40" s="1"/>
      <c r="AH40" s="1"/>
      <c r="AI40" s="1"/>
      <c r="AJ40" s="1"/>
      <c r="AK40" s="1"/>
      <c r="AL40" s="1"/>
    </row>
    <row r="41" spans="1:38" x14ac:dyDescent="0.2">
      <c r="A41" s="11" t="s">
        <v>31</v>
      </c>
      <c r="B41" s="1"/>
      <c r="C41" s="12">
        <v>55506000</v>
      </c>
      <c r="D41" s="12">
        <v>55748000</v>
      </c>
      <c r="E41" s="1"/>
      <c r="F41" s="1"/>
      <c r="G41" s="12">
        <v>55627000</v>
      </c>
      <c r="H41" s="4"/>
      <c r="I41" s="12">
        <v>56871000</v>
      </c>
      <c r="J41" s="12">
        <v>56274000</v>
      </c>
      <c r="K41" s="12">
        <v>55796000</v>
      </c>
      <c r="L41" s="12">
        <v>55329000</v>
      </c>
      <c r="M41" s="12">
        <v>56063000</v>
      </c>
      <c r="N41" s="4"/>
      <c r="O41" s="12">
        <v>56833000</v>
      </c>
      <c r="P41" s="12">
        <v>56780000</v>
      </c>
      <c r="Q41" s="12">
        <v>56817000</v>
      </c>
      <c r="R41" s="12">
        <v>56848000</v>
      </c>
      <c r="S41" s="12">
        <v>56820000</v>
      </c>
      <c r="T41" s="4"/>
      <c r="U41" s="12">
        <v>57105000</v>
      </c>
      <c r="V41" s="12">
        <v>57355000</v>
      </c>
      <c r="W41" s="12">
        <v>57383000</v>
      </c>
      <c r="X41" s="12">
        <v>56937000</v>
      </c>
      <c r="Y41" s="12">
        <v>57195000</v>
      </c>
      <c r="Z41" s="4"/>
      <c r="AA41" s="12">
        <v>59238000</v>
      </c>
      <c r="AB41" s="12">
        <v>57731000</v>
      </c>
      <c r="AC41" s="12">
        <v>57172000</v>
      </c>
      <c r="AD41" s="12">
        <v>57094000</v>
      </c>
      <c r="AE41" s="12">
        <v>57801000</v>
      </c>
      <c r="AF41" s="4"/>
      <c r="AG41" s="12">
        <v>60184000</v>
      </c>
      <c r="AH41" s="12">
        <v>60544000</v>
      </c>
      <c r="AI41" s="12">
        <v>60319000</v>
      </c>
      <c r="AJ41" s="12">
        <v>60259000</v>
      </c>
      <c r="AK41" s="12">
        <v>60327000</v>
      </c>
      <c r="AL41" s="1"/>
    </row>
    <row r="42" spans="1:38" x14ac:dyDescent="0.2">
      <c r="A42" s="11" t="s">
        <v>32</v>
      </c>
      <c r="B42" s="1"/>
      <c r="C42" s="12">
        <v>55874000</v>
      </c>
      <c r="D42" s="12">
        <v>56696000</v>
      </c>
      <c r="E42" s="1"/>
      <c r="F42" s="1"/>
      <c r="G42" s="12">
        <v>56335000</v>
      </c>
      <c r="H42" s="4"/>
      <c r="I42" s="12">
        <v>57123000</v>
      </c>
      <c r="J42" s="12">
        <v>56387000</v>
      </c>
      <c r="K42" s="12">
        <v>55796000</v>
      </c>
      <c r="L42" s="12">
        <v>55694000</v>
      </c>
      <c r="M42" s="12">
        <v>56324000</v>
      </c>
      <c r="N42" s="4"/>
      <c r="O42" s="12">
        <v>57132000</v>
      </c>
      <c r="P42" s="12">
        <v>56984000</v>
      </c>
      <c r="Q42" s="12">
        <v>57004000</v>
      </c>
      <c r="R42" s="12">
        <v>57097000</v>
      </c>
      <c r="S42" s="12">
        <v>57130000</v>
      </c>
      <c r="T42" s="4"/>
      <c r="U42" s="12">
        <v>57579000</v>
      </c>
      <c r="V42" s="12">
        <v>57669000</v>
      </c>
      <c r="W42" s="12">
        <v>57741000</v>
      </c>
      <c r="X42" s="12">
        <v>57272000</v>
      </c>
      <c r="Y42" s="12">
        <v>57622000</v>
      </c>
      <c r="Z42" s="4"/>
      <c r="AA42" s="12">
        <v>60107000</v>
      </c>
      <c r="AB42" s="12">
        <v>58305000</v>
      </c>
      <c r="AC42" s="12">
        <v>57603000</v>
      </c>
      <c r="AD42" s="12">
        <v>57535000</v>
      </c>
      <c r="AE42" s="12">
        <v>58371000</v>
      </c>
      <c r="AF42" s="4"/>
      <c r="AG42" s="12">
        <v>61451000</v>
      </c>
      <c r="AH42" s="12">
        <v>61466000</v>
      </c>
      <c r="AI42" s="12">
        <v>61363000</v>
      </c>
      <c r="AJ42" s="12">
        <v>61381000</v>
      </c>
      <c r="AK42" s="12">
        <v>61467000</v>
      </c>
      <c r="AL42" s="1"/>
    </row>
    <row r="43" spans="1:38" x14ac:dyDescent="0.2">
      <c r="A43" s="1"/>
      <c r="B43" s="1"/>
      <c r="C43" s="1"/>
      <c r="D43" s="1"/>
      <c r="E43" s="1"/>
      <c r="F43" s="1"/>
      <c r="G43" s="1"/>
      <c r="H43" s="4"/>
      <c r="I43" s="1"/>
      <c r="J43" s="1"/>
      <c r="K43" s="1"/>
      <c r="L43" s="1"/>
      <c r="M43" s="1"/>
      <c r="N43" s="4"/>
      <c r="O43" s="1"/>
      <c r="P43" s="1"/>
      <c r="Q43" s="1"/>
      <c r="R43" s="1"/>
      <c r="S43" s="1"/>
      <c r="T43" s="4"/>
      <c r="U43" s="1"/>
      <c r="V43" s="1"/>
      <c r="W43" s="1"/>
      <c r="X43" s="1"/>
      <c r="Y43" s="1"/>
      <c r="Z43" s="4"/>
      <c r="AA43" s="1"/>
      <c r="AB43" s="1"/>
      <c r="AC43" s="1"/>
      <c r="AD43" s="1"/>
      <c r="AE43" s="1"/>
      <c r="AF43" s="4"/>
      <c r="AG43" s="1"/>
      <c r="AH43" s="1"/>
      <c r="AI43" s="1"/>
      <c r="AJ43" s="1"/>
      <c r="AK43" s="1"/>
      <c r="AL43" s="1"/>
    </row>
    <row r="44" spans="1:38" x14ac:dyDescent="0.2">
      <c r="A44" s="1"/>
      <c r="B44" s="1"/>
      <c r="C44" s="1"/>
      <c r="D44" s="1"/>
      <c r="E44" s="1"/>
      <c r="F44" s="1"/>
      <c r="G44" s="1"/>
      <c r="H44" s="4"/>
      <c r="I44" s="1"/>
      <c r="J44" s="1"/>
      <c r="K44" s="1"/>
      <c r="L44" s="1"/>
      <c r="M44" s="1"/>
      <c r="N44" s="4"/>
      <c r="O44" s="1"/>
      <c r="P44" s="1"/>
      <c r="Q44" s="1"/>
      <c r="R44" s="1"/>
      <c r="S44" s="1"/>
      <c r="T44" s="4"/>
      <c r="U44" s="1"/>
      <c r="V44" s="1"/>
      <c r="W44" s="1"/>
      <c r="X44" s="1"/>
      <c r="Y44" s="1"/>
      <c r="Z44" s="4"/>
      <c r="AA44" s="1"/>
      <c r="AB44" s="1"/>
      <c r="AC44" s="1"/>
      <c r="AD44" s="1"/>
      <c r="AE44" s="1"/>
      <c r="AF44" s="4"/>
      <c r="AG44" s="1"/>
      <c r="AH44" s="1"/>
      <c r="AI44" s="1"/>
      <c r="AJ44" s="1"/>
      <c r="AK44" s="1"/>
      <c r="AL44" s="1"/>
    </row>
    <row r="45" spans="1:38" x14ac:dyDescent="0.2">
      <c r="A45" s="1" t="s">
        <v>34</v>
      </c>
      <c r="B45" s="1"/>
      <c r="C45" s="1"/>
      <c r="D45" s="1"/>
      <c r="E45" s="1"/>
      <c r="F45" s="1"/>
      <c r="G45" s="1"/>
      <c r="H45" s="4"/>
      <c r="I45" s="1"/>
      <c r="J45" s="1"/>
      <c r="K45" s="1"/>
      <c r="L45" s="1"/>
      <c r="M45" s="1"/>
      <c r="N45" s="4"/>
      <c r="O45" s="1"/>
      <c r="P45" s="1"/>
      <c r="Q45" s="1"/>
      <c r="R45" s="1"/>
      <c r="S45" s="1"/>
      <c r="T45" s="4"/>
      <c r="U45" s="1"/>
      <c r="V45" s="1"/>
      <c r="W45" s="1"/>
      <c r="X45" s="1"/>
      <c r="Y45" s="1"/>
      <c r="Z45" s="4"/>
      <c r="AA45" s="1"/>
      <c r="AB45" s="1"/>
      <c r="AC45" s="1"/>
      <c r="AD45" s="1"/>
      <c r="AE45" s="1"/>
      <c r="AF45" s="4"/>
      <c r="AG45" s="1"/>
      <c r="AH45" s="1"/>
      <c r="AI45" s="1"/>
      <c r="AJ45" s="1"/>
      <c r="AK45" s="1"/>
      <c r="AL45" s="1"/>
    </row>
    <row r="46" spans="1:38" x14ac:dyDescent="0.2">
      <c r="A46" s="1"/>
      <c r="B46" s="1"/>
      <c r="C46" s="1"/>
      <c r="D46" s="1"/>
      <c r="E46" s="1"/>
      <c r="F46" s="1"/>
      <c r="G46" s="1"/>
      <c r="H46" s="4"/>
      <c r="I46" s="1"/>
      <c r="J46" s="1"/>
      <c r="K46" s="1"/>
      <c r="L46" s="1"/>
      <c r="M46" s="1"/>
      <c r="N46" s="4"/>
      <c r="O46" s="1"/>
      <c r="P46" s="1"/>
      <c r="Q46" s="1"/>
      <c r="R46" s="1"/>
      <c r="S46" s="1"/>
      <c r="T46" s="4"/>
      <c r="U46" s="1"/>
      <c r="V46" s="1"/>
      <c r="W46" s="1"/>
      <c r="X46" s="1"/>
      <c r="Y46" s="1"/>
      <c r="Z46" s="4"/>
      <c r="AA46" s="1"/>
      <c r="AB46" s="1"/>
      <c r="AC46" s="1"/>
      <c r="AD46" s="1"/>
      <c r="AE46" s="1"/>
      <c r="AF46" s="4"/>
      <c r="AG46" s="1"/>
      <c r="AH46" s="1"/>
      <c r="AI46" s="1"/>
      <c r="AJ46" s="1"/>
      <c r="AK46" s="1"/>
      <c r="AL46" s="1"/>
    </row>
    <row r="47" spans="1:38" x14ac:dyDescent="0.2">
      <c r="A47" s="1" t="s">
        <v>35</v>
      </c>
      <c r="B47" s="1"/>
      <c r="C47" s="1"/>
      <c r="D47" s="1"/>
      <c r="E47" s="1"/>
      <c r="F47" s="1"/>
      <c r="G47" s="1"/>
      <c r="H47" s="4"/>
      <c r="I47" s="1"/>
      <c r="J47" s="1"/>
      <c r="K47" s="1"/>
      <c r="L47" s="1"/>
      <c r="M47" s="1"/>
      <c r="N47" s="4"/>
      <c r="O47" s="1"/>
      <c r="P47" s="1"/>
      <c r="Q47" s="1"/>
      <c r="R47" s="1"/>
      <c r="S47" s="1"/>
      <c r="T47" s="4"/>
      <c r="U47" s="1"/>
      <c r="V47" s="1"/>
      <c r="W47" s="1"/>
      <c r="X47" s="1"/>
      <c r="Y47" s="1"/>
      <c r="Z47" s="4"/>
      <c r="AA47" s="1"/>
      <c r="AB47" s="1"/>
      <c r="AC47" s="1"/>
      <c r="AD47" s="1"/>
      <c r="AE47" s="1"/>
      <c r="AF47" s="4"/>
      <c r="AG47" s="1"/>
      <c r="AH47" s="1"/>
      <c r="AI47" s="1"/>
      <c r="AJ47" s="1"/>
      <c r="AK47" s="1"/>
      <c r="AL47" s="1"/>
    </row>
    <row r="48" spans="1:38" x14ac:dyDescent="0.2">
      <c r="A48" s="11" t="s">
        <v>36</v>
      </c>
      <c r="B48" s="1"/>
      <c r="C48" s="20">
        <v>0.1</v>
      </c>
      <c r="D48" s="21">
        <v>0.1</v>
      </c>
      <c r="E48" s="1"/>
      <c r="F48" s="1"/>
      <c r="G48" s="22">
        <v>0.1</v>
      </c>
      <c r="H48" s="4"/>
      <c r="I48" s="20">
        <v>0.1</v>
      </c>
      <c r="J48" s="20">
        <v>0.11</v>
      </c>
      <c r="K48" s="20">
        <v>0.11</v>
      </c>
      <c r="L48" s="20">
        <v>0.15</v>
      </c>
      <c r="M48" s="20">
        <v>0.12</v>
      </c>
      <c r="N48" s="4"/>
      <c r="O48" s="20">
        <v>0.11</v>
      </c>
      <c r="P48" s="20">
        <v>0.11</v>
      </c>
      <c r="Q48" s="20">
        <v>0.12</v>
      </c>
      <c r="R48" s="20">
        <v>0.13</v>
      </c>
      <c r="S48" s="20">
        <v>0.12</v>
      </c>
      <c r="T48" s="4"/>
      <c r="U48" s="20">
        <v>0.28000000000000003</v>
      </c>
      <c r="V48" s="20">
        <v>0.28000000000000003</v>
      </c>
      <c r="W48" s="20">
        <v>0.32</v>
      </c>
      <c r="X48" s="20">
        <v>0.27</v>
      </c>
      <c r="Y48" s="20">
        <v>0.28999999999999998</v>
      </c>
      <c r="Z48" s="4"/>
      <c r="AA48" s="20">
        <v>0.26</v>
      </c>
      <c r="AB48" s="20">
        <v>0.18</v>
      </c>
      <c r="AC48" s="20">
        <v>0.16</v>
      </c>
      <c r="AD48" s="20">
        <v>0.23</v>
      </c>
      <c r="AE48" s="20">
        <v>0.21</v>
      </c>
      <c r="AF48" s="4"/>
      <c r="AG48" s="20">
        <v>0.38</v>
      </c>
      <c r="AH48" s="20">
        <v>0.35</v>
      </c>
      <c r="AI48" s="20">
        <v>0.25</v>
      </c>
      <c r="AJ48" s="20">
        <v>0.23</v>
      </c>
      <c r="AK48" s="20">
        <v>0.3</v>
      </c>
      <c r="AL48" s="1"/>
    </row>
    <row r="49" spans="1:38" x14ac:dyDescent="0.2">
      <c r="A49" s="11" t="s">
        <v>37</v>
      </c>
      <c r="B49" s="1"/>
      <c r="C49" s="20">
        <v>0.11</v>
      </c>
      <c r="D49" s="21">
        <v>0.11</v>
      </c>
      <c r="E49" s="1"/>
      <c r="F49" s="1"/>
      <c r="G49" s="22">
        <v>0.11</v>
      </c>
      <c r="H49" s="4"/>
      <c r="I49" s="20">
        <v>0.12</v>
      </c>
      <c r="J49" s="20">
        <v>0.12</v>
      </c>
      <c r="K49" s="20">
        <v>0.13</v>
      </c>
      <c r="L49" s="20">
        <v>0.14000000000000001</v>
      </c>
      <c r="M49" s="20">
        <v>0.13</v>
      </c>
      <c r="N49" s="4"/>
      <c r="O49" s="20">
        <v>0.11</v>
      </c>
      <c r="P49" s="20">
        <v>0.14000000000000001</v>
      </c>
      <c r="Q49" s="20">
        <v>0.14000000000000001</v>
      </c>
      <c r="R49" s="20">
        <v>0.15</v>
      </c>
      <c r="S49" s="20">
        <v>0.14000000000000001</v>
      </c>
      <c r="T49" s="4"/>
      <c r="U49" s="20">
        <v>0.14000000000000001</v>
      </c>
      <c r="V49" s="20">
        <v>0.14000000000000001</v>
      </c>
      <c r="W49" s="20">
        <v>0.1</v>
      </c>
      <c r="X49" s="20">
        <v>0.09</v>
      </c>
      <c r="Y49" s="20">
        <v>0.12</v>
      </c>
      <c r="Z49" s="4"/>
      <c r="AA49" s="20">
        <v>0.1</v>
      </c>
      <c r="AB49" s="20">
        <v>0.09</v>
      </c>
      <c r="AC49" s="20">
        <v>0.11</v>
      </c>
      <c r="AD49" s="20">
        <v>0.12</v>
      </c>
      <c r="AE49" s="20">
        <v>0.1</v>
      </c>
      <c r="AF49" s="4"/>
      <c r="AG49" s="20">
        <v>0.08</v>
      </c>
      <c r="AH49" s="20">
        <v>0.08</v>
      </c>
      <c r="AI49" s="20">
        <v>0.11</v>
      </c>
      <c r="AJ49" s="20">
        <v>0.1</v>
      </c>
      <c r="AK49" s="20">
        <v>0.1</v>
      </c>
      <c r="AL49" s="1"/>
    </row>
    <row r="50" spans="1:38" x14ac:dyDescent="0.2">
      <c r="A50" s="11" t="s">
        <v>38</v>
      </c>
      <c r="B50" s="1"/>
      <c r="C50" s="20">
        <v>0.38</v>
      </c>
      <c r="D50" s="21">
        <v>0.36</v>
      </c>
      <c r="E50" s="1"/>
      <c r="F50" s="1"/>
      <c r="G50" s="22">
        <v>0.37</v>
      </c>
      <c r="H50" s="4"/>
      <c r="I50" s="20">
        <v>0.44</v>
      </c>
      <c r="J50" s="20">
        <v>0.37</v>
      </c>
      <c r="K50" s="20">
        <v>0.34</v>
      </c>
      <c r="L50" s="20">
        <v>0.34</v>
      </c>
      <c r="M50" s="20">
        <v>0.37</v>
      </c>
      <c r="N50" s="4"/>
      <c r="O50" s="20">
        <v>0.41</v>
      </c>
      <c r="P50" s="20">
        <v>0.42</v>
      </c>
      <c r="Q50" s="20">
        <v>0.38</v>
      </c>
      <c r="R50" s="20">
        <v>0.37</v>
      </c>
      <c r="S50" s="20">
        <v>0.39</v>
      </c>
      <c r="T50" s="4"/>
      <c r="U50" s="20">
        <v>0.24</v>
      </c>
      <c r="V50" s="20">
        <v>0.28999999999999998</v>
      </c>
      <c r="W50" s="20">
        <v>0.26</v>
      </c>
      <c r="X50" s="20">
        <v>0.28999999999999998</v>
      </c>
      <c r="Y50" s="20">
        <v>0.27</v>
      </c>
      <c r="Z50" s="4"/>
      <c r="AA50" s="20">
        <v>0.35</v>
      </c>
      <c r="AB50" s="20">
        <v>0.38</v>
      </c>
      <c r="AC50" s="20">
        <v>0.32</v>
      </c>
      <c r="AD50" s="20">
        <v>0.26</v>
      </c>
      <c r="AE50" s="20">
        <v>0.33</v>
      </c>
      <c r="AF50" s="4"/>
      <c r="AG50" s="20">
        <v>0.28999999999999998</v>
      </c>
      <c r="AH50" s="20">
        <v>0.31</v>
      </c>
      <c r="AI50" s="20">
        <v>0.34</v>
      </c>
      <c r="AJ50" s="20">
        <v>0.35</v>
      </c>
      <c r="AK50" s="20">
        <v>0.32</v>
      </c>
      <c r="AL50" s="1"/>
    </row>
    <row r="51" spans="1:38" x14ac:dyDescent="0.2">
      <c r="A51" s="11" t="s">
        <v>39</v>
      </c>
      <c r="B51" s="1"/>
      <c r="C51" s="20">
        <v>0.41</v>
      </c>
      <c r="D51" s="21">
        <v>0.43</v>
      </c>
      <c r="E51" s="1"/>
      <c r="F51" s="1"/>
      <c r="G51" s="22">
        <v>0.42</v>
      </c>
      <c r="H51" s="4"/>
      <c r="I51" s="20">
        <v>0.34</v>
      </c>
      <c r="J51" s="20">
        <v>0.4</v>
      </c>
      <c r="K51" s="20">
        <v>0.42</v>
      </c>
      <c r="L51" s="20">
        <v>0.37</v>
      </c>
      <c r="M51" s="20">
        <v>0.38</v>
      </c>
      <c r="N51" s="4"/>
      <c r="O51" s="20">
        <v>0.37</v>
      </c>
      <c r="P51" s="20">
        <v>0.33</v>
      </c>
      <c r="Q51" s="20">
        <v>0.36</v>
      </c>
      <c r="R51" s="20">
        <v>0.35</v>
      </c>
      <c r="S51" s="20">
        <v>0.35</v>
      </c>
      <c r="T51" s="4"/>
      <c r="U51" s="20">
        <v>0.34</v>
      </c>
      <c r="V51" s="20">
        <v>0.28999999999999998</v>
      </c>
      <c r="W51" s="20">
        <v>0.32</v>
      </c>
      <c r="X51" s="20">
        <v>0.35</v>
      </c>
      <c r="Y51" s="20">
        <v>0.32</v>
      </c>
      <c r="Z51" s="4"/>
      <c r="AA51" s="20">
        <v>0.28999999999999998</v>
      </c>
      <c r="AB51" s="20">
        <v>0.35</v>
      </c>
      <c r="AC51" s="20">
        <v>0.41</v>
      </c>
      <c r="AD51" s="20">
        <v>0.39</v>
      </c>
      <c r="AE51" s="20">
        <v>0.36</v>
      </c>
      <c r="AF51" s="4"/>
      <c r="AG51" s="20">
        <v>0.25</v>
      </c>
      <c r="AH51" s="20">
        <v>0.26</v>
      </c>
      <c r="AI51" s="20">
        <v>0.3</v>
      </c>
      <c r="AJ51" s="20">
        <v>0.32</v>
      </c>
      <c r="AK51" s="20">
        <v>0.28000000000000003</v>
      </c>
      <c r="AL51" s="1"/>
    </row>
    <row r="52" spans="1:38" x14ac:dyDescent="0.2">
      <c r="A52" s="1"/>
      <c r="B52" s="1"/>
      <c r="C52" s="1"/>
      <c r="D52" s="1"/>
      <c r="E52" s="1"/>
      <c r="F52" s="1"/>
      <c r="G52" s="1"/>
      <c r="H52" s="4"/>
      <c r="I52" s="1"/>
      <c r="J52" s="1"/>
      <c r="K52" s="1"/>
      <c r="L52" s="1"/>
      <c r="M52" s="1"/>
      <c r="N52" s="4"/>
      <c r="O52" s="1"/>
      <c r="P52" s="1"/>
      <c r="Q52" s="1"/>
      <c r="R52" s="1"/>
      <c r="S52" s="1"/>
      <c r="T52" s="4"/>
      <c r="U52" s="1"/>
      <c r="V52" s="1"/>
      <c r="W52" s="1"/>
      <c r="X52" s="1"/>
      <c r="Y52" s="1"/>
      <c r="Z52" s="4"/>
      <c r="AA52" s="1"/>
      <c r="AB52" s="1"/>
      <c r="AC52" s="1"/>
      <c r="AD52" s="1"/>
      <c r="AE52" s="1"/>
      <c r="AF52" s="4"/>
      <c r="AG52" s="1"/>
      <c r="AH52" s="1"/>
      <c r="AI52" s="1"/>
      <c r="AJ52" s="1"/>
      <c r="AK52" s="1"/>
      <c r="AL52" s="1"/>
    </row>
    <row r="53" spans="1:38" x14ac:dyDescent="0.2">
      <c r="A53" s="1" t="s">
        <v>40</v>
      </c>
      <c r="B53" s="1"/>
      <c r="C53" s="1"/>
      <c r="D53" s="1"/>
      <c r="E53" s="1"/>
      <c r="F53" s="1"/>
      <c r="G53" s="1"/>
      <c r="H53" s="4"/>
      <c r="I53" s="1"/>
      <c r="J53" s="1"/>
      <c r="K53" s="1"/>
      <c r="L53" s="1"/>
      <c r="M53" s="1"/>
      <c r="N53" s="4"/>
      <c r="O53" s="1"/>
      <c r="P53" s="1"/>
      <c r="Q53" s="1"/>
      <c r="R53" s="1"/>
      <c r="S53" s="1"/>
      <c r="T53" s="4"/>
      <c r="U53" s="1"/>
      <c r="V53" s="1"/>
      <c r="W53" s="1"/>
      <c r="X53" s="1"/>
      <c r="Y53" s="1"/>
      <c r="Z53" s="4"/>
      <c r="AA53" s="1"/>
      <c r="AB53" s="1"/>
      <c r="AC53" s="1"/>
      <c r="AD53" s="1"/>
      <c r="AE53" s="1"/>
      <c r="AF53" s="4"/>
      <c r="AG53" s="1"/>
      <c r="AH53" s="1"/>
      <c r="AI53" s="1"/>
      <c r="AJ53" s="1"/>
      <c r="AK53" s="1"/>
      <c r="AL53" s="1"/>
    </row>
    <row r="54" spans="1:38" x14ac:dyDescent="0.2">
      <c r="A54" s="11" t="s">
        <v>16</v>
      </c>
      <c r="B54" s="1"/>
      <c r="C54" s="7">
        <v>469000</v>
      </c>
      <c r="D54" s="23">
        <v>707000</v>
      </c>
      <c r="E54" s="1"/>
      <c r="F54" s="1"/>
      <c r="G54" s="7">
        <f>+SUM(C54:F54)</f>
        <v>1176000</v>
      </c>
      <c r="H54" s="4"/>
      <c r="I54" s="7">
        <v>657000</v>
      </c>
      <c r="J54" s="7">
        <v>592000</v>
      </c>
      <c r="K54" s="7">
        <v>517000</v>
      </c>
      <c r="L54" s="7">
        <v>232000</v>
      </c>
      <c r="M54" s="7">
        <f>+SUM(I54:L54)</f>
        <v>1998000</v>
      </c>
      <c r="N54" s="4"/>
      <c r="O54" s="7">
        <v>346000</v>
      </c>
      <c r="P54" s="7">
        <v>707000</v>
      </c>
      <c r="Q54" s="7">
        <v>496000</v>
      </c>
      <c r="R54" s="7">
        <v>541000</v>
      </c>
      <c r="S54" s="7">
        <f>+SUM(O54:R54)</f>
        <v>2090000</v>
      </c>
      <c r="T54" s="4"/>
      <c r="U54" s="7">
        <v>301000</v>
      </c>
      <c r="V54" s="7">
        <v>446000</v>
      </c>
      <c r="W54" s="7">
        <v>446000</v>
      </c>
      <c r="X54" s="7">
        <v>499000</v>
      </c>
      <c r="Y54" s="7">
        <f>+SUM(U54:X54)</f>
        <v>1692000</v>
      </c>
      <c r="Z54" s="4"/>
      <c r="AA54" s="7">
        <v>320000</v>
      </c>
      <c r="AB54" s="7">
        <v>235000</v>
      </c>
      <c r="AC54" s="7">
        <v>172000</v>
      </c>
      <c r="AD54" s="7">
        <v>405000</v>
      </c>
      <c r="AE54" s="7">
        <f>+SUM(AA54:AD54)</f>
        <v>1132000</v>
      </c>
      <c r="AF54" s="4"/>
      <c r="AG54" s="7">
        <v>631000</v>
      </c>
      <c r="AH54" s="7">
        <v>640000</v>
      </c>
      <c r="AI54" s="7">
        <v>664000</v>
      </c>
      <c r="AJ54" s="7">
        <v>424000</v>
      </c>
      <c r="AK54" s="7">
        <f>+SUM(AG54:AJ54)</f>
        <v>2359000</v>
      </c>
      <c r="AL54" s="1"/>
    </row>
    <row r="55" spans="1:38" x14ac:dyDescent="0.2">
      <c r="A55" s="11" t="s">
        <v>19</v>
      </c>
      <c r="B55" s="1"/>
      <c r="C55" s="12">
        <v>1904000</v>
      </c>
      <c r="D55" s="24">
        <v>3036000</v>
      </c>
      <c r="E55" s="1"/>
      <c r="F55" s="1"/>
      <c r="G55" s="12">
        <f>+SUM(C55:F55)</f>
        <v>4940000</v>
      </c>
      <c r="H55" s="4"/>
      <c r="I55" s="12">
        <v>2250000</v>
      </c>
      <c r="J55" s="12">
        <v>3190000</v>
      </c>
      <c r="K55" s="12">
        <v>2850000</v>
      </c>
      <c r="L55" s="12">
        <v>1945000</v>
      </c>
      <c r="M55" s="12">
        <f>+SUM(I55:L55)</f>
        <v>10235000</v>
      </c>
      <c r="N55" s="4"/>
      <c r="O55" s="12">
        <v>2425000</v>
      </c>
      <c r="P55" s="12">
        <v>3885000</v>
      </c>
      <c r="Q55" s="12">
        <v>2997000</v>
      </c>
      <c r="R55" s="12">
        <v>3280000</v>
      </c>
      <c r="S55" s="12">
        <f>+SUM(O55:R55)</f>
        <v>12587000</v>
      </c>
      <c r="T55" s="4"/>
      <c r="U55" s="12">
        <v>2668000</v>
      </c>
      <c r="V55" s="12">
        <v>2429000</v>
      </c>
      <c r="W55" s="12">
        <v>2895000</v>
      </c>
      <c r="X55" s="12">
        <v>2947000</v>
      </c>
      <c r="Y55" s="12">
        <f>+SUM(U55:X55)</f>
        <v>10939000</v>
      </c>
      <c r="Z55" s="4"/>
      <c r="AA55" s="12">
        <v>3055000</v>
      </c>
      <c r="AB55" s="12">
        <v>2323000</v>
      </c>
      <c r="AC55" s="12">
        <v>2334000</v>
      </c>
      <c r="AD55" s="12">
        <v>2716000</v>
      </c>
      <c r="AE55" s="12">
        <f>+SUM(AA55:AD55)</f>
        <v>10428000</v>
      </c>
      <c r="AF55" s="4"/>
      <c r="AG55" s="12">
        <v>2391000</v>
      </c>
      <c r="AH55" s="12">
        <v>3159000</v>
      </c>
      <c r="AI55" s="12">
        <v>3055000</v>
      </c>
      <c r="AJ55" s="12">
        <v>3522000</v>
      </c>
      <c r="AK55" s="12">
        <f>+SUM(AG55:AJ55)</f>
        <v>12127000</v>
      </c>
      <c r="AL55" s="1"/>
    </row>
    <row r="56" spans="1:38" x14ac:dyDescent="0.2">
      <c r="A56" s="11" t="s">
        <v>20</v>
      </c>
      <c r="B56" s="1"/>
      <c r="C56" s="12">
        <v>3526000</v>
      </c>
      <c r="D56" s="24">
        <v>6993000</v>
      </c>
      <c r="E56" s="1"/>
      <c r="F56" s="1"/>
      <c r="G56" s="12">
        <f>+SUM(C56:F56)</f>
        <v>10519000</v>
      </c>
      <c r="H56" s="4"/>
      <c r="I56" s="12">
        <v>5776000</v>
      </c>
      <c r="J56" s="12">
        <v>6295000</v>
      </c>
      <c r="K56" s="12">
        <v>4284000</v>
      </c>
      <c r="L56" s="12">
        <v>2668000</v>
      </c>
      <c r="M56" s="12">
        <f>+SUM(I56:L56)</f>
        <v>19023000</v>
      </c>
      <c r="N56" s="4"/>
      <c r="O56" s="12">
        <v>3643000</v>
      </c>
      <c r="P56" s="12">
        <v>6443000</v>
      </c>
      <c r="Q56" s="12">
        <v>4845000</v>
      </c>
      <c r="R56" s="12">
        <v>5468000</v>
      </c>
      <c r="S56" s="12">
        <f>+SUM(O56:R56)</f>
        <v>20399000</v>
      </c>
      <c r="T56" s="4"/>
      <c r="U56" s="12">
        <v>4399000</v>
      </c>
      <c r="V56" s="12">
        <v>3877000</v>
      </c>
      <c r="W56" s="12">
        <v>3564000</v>
      </c>
      <c r="X56" s="12">
        <v>4057000</v>
      </c>
      <c r="Y56" s="12">
        <f>+SUM(U56:X56)</f>
        <v>15897000</v>
      </c>
      <c r="Z56" s="4"/>
      <c r="AA56" s="12">
        <v>5638000</v>
      </c>
      <c r="AB56" s="12">
        <v>1121000</v>
      </c>
      <c r="AC56" s="12">
        <v>512000</v>
      </c>
      <c r="AD56" s="12">
        <v>3533000</v>
      </c>
      <c r="AE56" s="12">
        <f>+SUM(AA56:AD56)</f>
        <v>10804000</v>
      </c>
      <c r="AF56" s="4"/>
      <c r="AG56" s="12">
        <v>5458000</v>
      </c>
      <c r="AH56" s="12">
        <v>5401000</v>
      </c>
      <c r="AI56" s="12">
        <v>5926000</v>
      </c>
      <c r="AJ56" s="12">
        <v>6338000</v>
      </c>
      <c r="AK56" s="12">
        <f>+SUM(AG56:AJ56)</f>
        <v>23123000</v>
      </c>
      <c r="AL56" s="1"/>
    </row>
    <row r="57" spans="1:38" x14ac:dyDescent="0.2">
      <c r="A57" s="11" t="s">
        <v>22</v>
      </c>
      <c r="B57" s="1"/>
      <c r="C57" s="12">
        <v>-1419000</v>
      </c>
      <c r="D57" s="24">
        <v>522000</v>
      </c>
      <c r="E57" s="1"/>
      <c r="F57" s="1"/>
      <c r="G57" s="12">
        <f>+SUM(C57:F57)</f>
        <v>-897000</v>
      </c>
      <c r="H57" s="4"/>
      <c r="I57" s="12">
        <v>0</v>
      </c>
      <c r="J57" s="12">
        <v>0</v>
      </c>
      <c r="K57" s="12">
        <v>13554000</v>
      </c>
      <c r="L57" s="12">
        <v>-5120000</v>
      </c>
      <c r="M57" s="12">
        <f>+SUM(I57:L57)</f>
        <v>8434000</v>
      </c>
      <c r="N57" s="4"/>
      <c r="O57" s="12">
        <v>0</v>
      </c>
      <c r="P57" s="12">
        <v>0</v>
      </c>
      <c r="Q57" s="12">
        <v>0</v>
      </c>
      <c r="R57" s="12">
        <v>0</v>
      </c>
      <c r="S57" s="12">
        <f>+SUM(O57:R57)</f>
        <v>0</v>
      </c>
      <c r="T57" s="4"/>
      <c r="U57" s="12">
        <v>0</v>
      </c>
      <c r="V57" s="12">
        <v>0</v>
      </c>
      <c r="W57" s="12">
        <v>0</v>
      </c>
      <c r="X57" s="12">
        <v>0</v>
      </c>
      <c r="Y57" s="12">
        <f>+SUM(U57:X57)</f>
        <v>0</v>
      </c>
      <c r="Z57" s="4"/>
      <c r="AA57" s="12">
        <v>0</v>
      </c>
      <c r="AB57" s="12">
        <v>0</v>
      </c>
      <c r="AC57" s="12">
        <v>0</v>
      </c>
      <c r="AD57" s="12">
        <v>0</v>
      </c>
      <c r="AE57" s="12">
        <f>+SUM(AA57:AD57)</f>
        <v>0</v>
      </c>
      <c r="AF57" s="4"/>
      <c r="AG57" s="12">
        <v>0</v>
      </c>
      <c r="AH57" s="12">
        <v>0</v>
      </c>
      <c r="AI57" s="12">
        <v>0</v>
      </c>
      <c r="AJ57" s="12">
        <v>0</v>
      </c>
      <c r="AK57" s="12">
        <f>+SUM(AG57:AJ57)</f>
        <v>0</v>
      </c>
      <c r="AL57" s="1"/>
    </row>
    <row r="58" spans="1:38" x14ac:dyDescent="0.2">
      <c r="A58" s="11" t="s">
        <v>23</v>
      </c>
      <c r="B58" s="1"/>
      <c r="C58" s="8">
        <v>1827000</v>
      </c>
      <c r="D58" s="25">
        <v>0</v>
      </c>
      <c r="E58" s="9"/>
      <c r="F58" s="9"/>
      <c r="G58" s="8">
        <f>+SUM(C58:F58)</f>
        <v>1827000</v>
      </c>
      <c r="H58" s="4"/>
      <c r="I58" s="8">
        <v>0</v>
      </c>
      <c r="J58" s="8">
        <v>0</v>
      </c>
      <c r="K58" s="8">
        <v>0</v>
      </c>
      <c r="L58" s="8">
        <v>0</v>
      </c>
      <c r="M58" s="8">
        <f>+SUM(I58:L58)</f>
        <v>0</v>
      </c>
      <c r="N58" s="4"/>
      <c r="O58" s="8">
        <v>0</v>
      </c>
      <c r="P58" s="8">
        <v>0</v>
      </c>
      <c r="Q58" s="8">
        <v>0</v>
      </c>
      <c r="R58" s="8">
        <v>0</v>
      </c>
      <c r="S58" s="8">
        <f>+SUM(O58:R58)</f>
        <v>0</v>
      </c>
      <c r="T58" s="4"/>
      <c r="U58" s="8">
        <v>0</v>
      </c>
      <c r="V58" s="8">
        <v>0</v>
      </c>
      <c r="W58" s="8">
        <v>0</v>
      </c>
      <c r="X58" s="8">
        <v>0</v>
      </c>
      <c r="Y58" s="8">
        <f>+SUM(U58:X58)</f>
        <v>0</v>
      </c>
      <c r="Z58" s="4"/>
      <c r="AA58" s="8">
        <v>0</v>
      </c>
      <c r="AB58" s="8">
        <v>0</v>
      </c>
      <c r="AC58" s="8">
        <v>0</v>
      </c>
      <c r="AD58" s="8">
        <v>0</v>
      </c>
      <c r="AE58" s="8">
        <f>+SUM(AA58:AD58)</f>
        <v>0</v>
      </c>
      <c r="AF58" s="4"/>
      <c r="AG58" s="8">
        <v>0</v>
      </c>
      <c r="AH58" s="8">
        <v>0</v>
      </c>
      <c r="AI58" s="8">
        <v>0</v>
      </c>
      <c r="AJ58" s="8">
        <v>0</v>
      </c>
      <c r="AK58" s="8">
        <f>+SUM(AG58:AJ58)</f>
        <v>0</v>
      </c>
      <c r="AL58" s="1"/>
    </row>
    <row r="59" spans="1:38" x14ac:dyDescent="0.2">
      <c r="A59" s="11" t="s">
        <v>41</v>
      </c>
      <c r="B59" s="1"/>
      <c r="C59" s="26">
        <f>SUM(C54:C58)</f>
        <v>6307000</v>
      </c>
      <c r="D59" s="26">
        <f>SUM(D54:D58)</f>
        <v>11258000</v>
      </c>
      <c r="E59" s="10"/>
      <c r="F59" s="10"/>
      <c r="G59" s="26">
        <f>SUM(G54:G58)</f>
        <v>17565000</v>
      </c>
      <c r="H59" s="4"/>
      <c r="I59" s="26">
        <f>SUM(I54:I58)</f>
        <v>8683000</v>
      </c>
      <c r="J59" s="26">
        <f>SUM(J54:J58)</f>
        <v>10077000</v>
      </c>
      <c r="K59" s="26">
        <f>SUM(K54:K58)</f>
        <v>21205000</v>
      </c>
      <c r="L59" s="26">
        <f>SUM(L54:L58)</f>
        <v>-275000</v>
      </c>
      <c r="M59" s="26">
        <f>SUM(M54:M58)</f>
        <v>39690000</v>
      </c>
      <c r="N59" s="4"/>
      <c r="O59" s="26">
        <f>SUM(O54:O58)</f>
        <v>6414000</v>
      </c>
      <c r="P59" s="26">
        <f>SUM(P54:P58)</f>
        <v>11035000</v>
      </c>
      <c r="Q59" s="26">
        <f>SUM(Q54:Q58)</f>
        <v>8338000</v>
      </c>
      <c r="R59" s="26">
        <f>SUM(R54:R58)</f>
        <v>9289000</v>
      </c>
      <c r="S59" s="26">
        <f>SUM(S54:S58)</f>
        <v>35076000</v>
      </c>
      <c r="T59" s="4"/>
      <c r="U59" s="26">
        <f>SUM(U54:U58)</f>
        <v>7368000</v>
      </c>
      <c r="V59" s="26">
        <f>SUM(V54:V58)</f>
        <v>6752000</v>
      </c>
      <c r="W59" s="26">
        <f>SUM(W54:W58)</f>
        <v>6905000</v>
      </c>
      <c r="X59" s="26">
        <f>SUM(X54:X58)</f>
        <v>7503000</v>
      </c>
      <c r="Y59" s="26">
        <f>SUM(Y54:Y58)</f>
        <v>28528000</v>
      </c>
      <c r="Z59" s="4"/>
      <c r="AA59" s="26">
        <f>SUM(AA54:AA58)</f>
        <v>9013000</v>
      </c>
      <c r="AB59" s="26">
        <f>SUM(AB54:AB58)</f>
        <v>3679000</v>
      </c>
      <c r="AC59" s="26">
        <f>SUM(AC54:AC58)</f>
        <v>3018000</v>
      </c>
      <c r="AD59" s="26">
        <f>SUM(AD54:AD58)</f>
        <v>6654000</v>
      </c>
      <c r="AE59" s="26">
        <f>SUM(AE54:AE58)</f>
        <v>22364000</v>
      </c>
      <c r="AF59" s="4"/>
      <c r="AG59" s="26">
        <f>SUM(AG54:AG58)</f>
        <v>8480000</v>
      </c>
      <c r="AH59" s="26">
        <f>SUM(AH54:AH58)</f>
        <v>9200000</v>
      </c>
      <c r="AI59" s="26">
        <f>SUM(AI54:AI58)</f>
        <v>9645000</v>
      </c>
      <c r="AJ59" s="26">
        <f>SUM(AJ54:AJ58)</f>
        <v>10284000</v>
      </c>
      <c r="AK59" s="26">
        <f>SUM(AK54:AK58)</f>
        <v>37609000</v>
      </c>
      <c r="AL59" s="1"/>
    </row>
    <row r="60" spans="1:38" x14ac:dyDescent="0.2">
      <c r="A60" s="1"/>
      <c r="B60" s="1"/>
      <c r="C60" s="1"/>
      <c r="D60" s="1"/>
      <c r="E60" s="1"/>
      <c r="F60" s="1"/>
      <c r="G60" s="1"/>
      <c r="H60" s="4"/>
      <c r="I60" s="1"/>
      <c r="J60" s="1"/>
      <c r="K60" s="1"/>
      <c r="L60" s="1"/>
      <c r="M60" s="1"/>
      <c r="N60" s="4"/>
      <c r="O60" s="1"/>
      <c r="P60" s="1"/>
      <c r="Q60" s="1"/>
      <c r="R60" s="1"/>
      <c r="S60" s="1"/>
      <c r="T60" s="4"/>
      <c r="U60" s="1"/>
      <c r="V60" s="1"/>
      <c r="W60" s="1"/>
      <c r="X60" s="1"/>
      <c r="Y60" s="1"/>
      <c r="Z60" s="4"/>
      <c r="AA60" s="1"/>
      <c r="AB60" s="1"/>
      <c r="AC60" s="1"/>
      <c r="AD60" s="1"/>
      <c r="AE60" s="1"/>
      <c r="AF60" s="4"/>
      <c r="AG60" s="1"/>
      <c r="AH60" s="1"/>
      <c r="AI60" s="1"/>
      <c r="AJ60" s="1"/>
      <c r="AK60" s="1"/>
      <c r="AL60" s="1"/>
    </row>
    <row r="61" spans="1:38" x14ac:dyDescent="0.2">
      <c r="A61" s="1" t="s">
        <v>42</v>
      </c>
      <c r="B61" s="1"/>
      <c r="C61" s="1"/>
      <c r="D61" s="1"/>
      <c r="E61" s="1"/>
      <c r="F61" s="1"/>
      <c r="G61" s="1"/>
      <c r="H61" s="4"/>
      <c r="I61" s="1"/>
      <c r="J61" s="1"/>
      <c r="K61" s="1"/>
      <c r="L61" s="1"/>
      <c r="M61" s="1"/>
      <c r="N61" s="4"/>
      <c r="O61" s="1"/>
      <c r="P61" s="1"/>
      <c r="Q61" s="1"/>
      <c r="R61" s="1"/>
      <c r="S61" s="1"/>
      <c r="T61" s="4"/>
      <c r="U61" s="1"/>
      <c r="V61" s="1"/>
      <c r="W61" s="1"/>
      <c r="X61" s="1"/>
      <c r="Y61" s="1"/>
      <c r="Z61" s="4"/>
      <c r="AA61" s="1"/>
      <c r="AB61" s="1"/>
      <c r="AC61" s="1"/>
      <c r="AD61" s="1"/>
      <c r="AE61" s="1"/>
      <c r="AF61" s="4"/>
      <c r="AG61" s="1"/>
      <c r="AH61" s="1"/>
      <c r="AI61" s="1"/>
      <c r="AJ61" s="1"/>
      <c r="AK61" s="1"/>
      <c r="AL61" s="1"/>
    </row>
    <row r="62" spans="1:38" ht="19.149999999999999" customHeight="1" x14ac:dyDescent="0.2">
      <c r="A62" s="11" t="s">
        <v>21</v>
      </c>
      <c r="B62" s="1"/>
      <c r="C62" s="16">
        <v>147000</v>
      </c>
      <c r="D62" s="16">
        <v>147000</v>
      </c>
      <c r="E62" s="17"/>
      <c r="F62" s="17"/>
      <c r="G62" s="16">
        <f>+SUM(C62:F62)</f>
        <v>294000</v>
      </c>
      <c r="H62" s="4"/>
      <c r="I62" s="16">
        <v>147000</v>
      </c>
      <c r="J62" s="16">
        <v>146000</v>
      </c>
      <c r="K62" s="16">
        <v>147000</v>
      </c>
      <c r="L62" s="16">
        <v>147000</v>
      </c>
      <c r="M62" s="16">
        <f>+SUM(I62:L62)</f>
        <v>587000</v>
      </c>
      <c r="N62" s="4"/>
      <c r="O62" s="16">
        <v>482000</v>
      </c>
      <c r="P62" s="16">
        <v>258000</v>
      </c>
      <c r="Q62" s="16">
        <v>147000</v>
      </c>
      <c r="R62" s="16">
        <v>147000</v>
      </c>
      <c r="S62" s="16">
        <f>+SUM(O62:R62)</f>
        <v>1034000</v>
      </c>
      <c r="T62" s="4"/>
      <c r="U62" s="16">
        <v>482000</v>
      </c>
      <c r="V62" s="16">
        <v>482000</v>
      </c>
      <c r="W62" s="16">
        <v>482000</v>
      </c>
      <c r="X62" s="16">
        <v>482000</v>
      </c>
      <c r="Y62" s="16">
        <f>+SUM(U62:X62)</f>
        <v>1928000</v>
      </c>
      <c r="Z62" s="4"/>
      <c r="AA62" s="16">
        <v>482000</v>
      </c>
      <c r="AB62" s="16">
        <v>482000</v>
      </c>
      <c r="AC62" s="16">
        <v>482000</v>
      </c>
      <c r="AD62" s="16">
        <v>482000</v>
      </c>
      <c r="AE62" s="16">
        <f>+SUM(AA62:AD62)</f>
        <v>1928000</v>
      </c>
      <c r="AF62" s="4"/>
      <c r="AG62" s="16">
        <v>754000</v>
      </c>
      <c r="AH62" s="16">
        <v>619000</v>
      </c>
      <c r="AI62" s="16">
        <v>552000</v>
      </c>
      <c r="AJ62" s="16">
        <v>552000</v>
      </c>
      <c r="AK62" s="16">
        <f>+SUM(AG62:AJ62)</f>
        <v>2477000</v>
      </c>
      <c r="AL62" s="1"/>
    </row>
    <row r="63" spans="1:38" ht="19.149999999999999" customHeight="1" x14ac:dyDescent="0.2">
      <c r="A63" s="11" t="s">
        <v>43</v>
      </c>
      <c r="B63" s="1"/>
      <c r="C63" s="27">
        <v>365000</v>
      </c>
      <c r="D63" s="27">
        <v>0</v>
      </c>
      <c r="E63" s="28"/>
      <c r="F63" s="28"/>
      <c r="G63" s="27">
        <f>+SUM(C63:F63)</f>
        <v>365000</v>
      </c>
      <c r="H63" s="4"/>
      <c r="I63" s="18"/>
      <c r="J63" s="18"/>
      <c r="K63" s="18"/>
      <c r="L63" s="18"/>
      <c r="M63" s="18"/>
      <c r="N63" s="4"/>
      <c r="O63" s="18"/>
      <c r="P63" s="18"/>
      <c r="Q63" s="18"/>
      <c r="R63" s="18"/>
      <c r="S63" s="18"/>
      <c r="T63" s="4"/>
      <c r="U63" s="18"/>
      <c r="V63" s="18"/>
      <c r="W63" s="18"/>
      <c r="X63" s="18"/>
      <c r="Y63" s="18"/>
      <c r="Z63" s="4"/>
      <c r="AA63" s="18"/>
      <c r="AB63" s="18"/>
      <c r="AC63" s="18"/>
      <c r="AD63" s="18"/>
      <c r="AE63" s="18"/>
      <c r="AF63" s="4"/>
      <c r="AG63" s="18"/>
      <c r="AH63" s="18"/>
      <c r="AI63" s="18"/>
      <c r="AJ63" s="18"/>
      <c r="AK63" s="18"/>
      <c r="AL63" s="1"/>
    </row>
    <row r="64" spans="1:38" x14ac:dyDescent="0.2">
      <c r="A64" s="1"/>
      <c r="B64" s="1"/>
      <c r="C64" s="18"/>
      <c r="D64" s="18"/>
      <c r="E64" s="18"/>
      <c r="F64" s="18"/>
      <c r="G64" s="18"/>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x14ac:dyDescent="0.2">
      <c r="A66" s="1" t="s">
        <v>44</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x14ac:dyDescent="0.2">
      <c r="A67" s="47" t="s">
        <v>45</v>
      </c>
    </row>
    <row r="68" spans="1:38" x14ac:dyDescent="0.2">
      <c r="A68" s="47" t="s">
        <v>46</v>
      </c>
    </row>
    <row r="69" spans="1:38" x14ac:dyDescent="0.2">
      <c r="A69" s="47" t="s">
        <v>47</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x14ac:dyDescent="0.2">
      <c r="A70" s="47" t="s">
        <v>48</v>
      </c>
    </row>
    <row r="71" spans="1:38" x14ac:dyDescent="0.2">
      <c r="A71" s="48"/>
      <c r="B71" s="1"/>
    </row>
    <row r="72" spans="1:38" x14ac:dyDescent="0.2">
      <c r="A72" s="48" t="s">
        <v>49</v>
      </c>
      <c r="C72" s="1"/>
    </row>
    <row r="73" spans="1:38" x14ac:dyDescent="0.2">
      <c r="A73" s="11"/>
      <c r="B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x14ac:dyDescent="0.2">
      <c r="A74" s="1"/>
    </row>
    <row r="76" spans="1:38" x14ac:dyDescent="0.2">
      <c r="A76" s="11"/>
    </row>
    <row r="77" spans="1:38" x14ac:dyDescent="0.2">
      <c r="A77" s="1"/>
    </row>
    <row r="78" spans="1:38" x14ac:dyDescent="0.2">
      <c r="A78" s="1"/>
    </row>
    <row r="79" spans="1:38" x14ac:dyDescent="0.2">
      <c r="A79" s="1"/>
    </row>
    <row r="82" spans="1:1" x14ac:dyDescent="0.2">
      <c r="A82" s="1"/>
    </row>
    <row r="84" spans="1:1" x14ac:dyDescent="0.2">
      <c r="A84" s="1"/>
    </row>
  </sheetData>
  <mergeCells count="6">
    <mergeCell ref="AG8:AK8"/>
    <mergeCell ref="C8:G8"/>
    <mergeCell ref="I8:M8"/>
    <mergeCell ref="O8:S8"/>
    <mergeCell ref="U8:Y8"/>
    <mergeCell ref="AA8:AE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92"/>
  <sheetViews>
    <sheetView workbookViewId="0">
      <pane xSplit="1" ySplit="6" topLeftCell="B7" activePane="bottomRight" state="frozen"/>
      <selection pane="topRight"/>
      <selection pane="bottomLeft"/>
      <selection pane="bottomRight" activeCell="A82" sqref="A82"/>
    </sheetView>
  </sheetViews>
  <sheetFormatPr defaultColWidth="13.7109375" defaultRowHeight="12.75" x14ac:dyDescent="0.2"/>
  <cols>
    <col min="1" max="1" width="80.28515625" customWidth="1"/>
    <col min="2" max="2" width="4.42578125" customWidth="1"/>
    <col min="3" max="3" width="13" customWidth="1"/>
    <col min="4" max="4" width="16" customWidth="1"/>
    <col min="5" max="5" width="13.85546875" customWidth="1"/>
    <col min="6" max="6" width="15.7109375" customWidth="1"/>
    <col min="7" max="7" width="11.85546875" customWidth="1"/>
    <col min="8" max="8" width="1.85546875" customWidth="1"/>
    <col min="9" max="9" width="13" customWidth="1"/>
    <col min="10" max="10" width="16" customWidth="1"/>
    <col min="11" max="11" width="13.85546875" customWidth="1"/>
    <col min="12" max="12" width="15.7109375" customWidth="1"/>
    <col min="13" max="13" width="12.85546875" customWidth="1"/>
    <col min="14" max="14" width="1.85546875" customWidth="1"/>
    <col min="15" max="15" width="13" customWidth="1"/>
    <col min="16" max="16" width="16" customWidth="1"/>
    <col min="17" max="17" width="13.85546875" customWidth="1"/>
    <col min="18" max="18" width="15.7109375" customWidth="1"/>
    <col min="19" max="19" width="12.85546875" customWidth="1"/>
    <col min="20" max="20" width="1.85546875" customWidth="1"/>
    <col min="21" max="21" width="13" customWidth="1"/>
    <col min="22" max="22" width="16" customWidth="1"/>
    <col min="23" max="23" width="13.85546875" customWidth="1"/>
    <col min="24" max="24" width="15.7109375" customWidth="1"/>
    <col min="25" max="25" width="12.85546875" customWidth="1"/>
    <col min="26" max="26" width="1.85546875" customWidth="1"/>
    <col min="27" max="27" width="13" customWidth="1"/>
    <col min="28" max="28" width="16" customWidth="1"/>
    <col min="29" max="29" width="13.85546875" customWidth="1"/>
    <col min="30" max="30" width="15.7109375" customWidth="1"/>
    <col min="31" max="31" width="12.85546875" customWidth="1"/>
    <col min="32" max="32" width="1.85546875" customWidth="1"/>
    <col min="33" max="33" width="13" customWidth="1"/>
    <col min="34" max="34" width="16" customWidth="1"/>
    <col min="35" max="35" width="13.85546875" customWidth="1"/>
    <col min="36" max="36" width="15.7109375" customWidth="1"/>
    <col min="37" max="37" width="12.85546875" customWidth="1"/>
  </cols>
  <sheetData>
    <row r="1" spans="1:37" x14ac:dyDescent="0.2">
      <c r="A1" s="2" t="s">
        <v>50</v>
      </c>
      <c r="B1" s="1"/>
      <c r="C1" s="1"/>
      <c r="D1" s="1"/>
      <c r="Z1" s="1"/>
    </row>
    <row r="2" spans="1:37" x14ac:dyDescent="0.2">
      <c r="A2" s="2" t="s">
        <v>51</v>
      </c>
      <c r="B2" s="1"/>
      <c r="C2" s="1"/>
      <c r="D2" s="1"/>
      <c r="Z2" s="1"/>
    </row>
    <row r="3" spans="1:37" x14ac:dyDescent="0.2">
      <c r="A3" s="2" t="s">
        <v>2</v>
      </c>
      <c r="B3" s="1"/>
      <c r="C3" s="1"/>
      <c r="D3" s="1"/>
      <c r="Z3" s="1"/>
    </row>
    <row r="4" spans="1:37" x14ac:dyDescent="0.2">
      <c r="A4" s="1"/>
      <c r="B4" s="1"/>
      <c r="C4" s="1"/>
      <c r="D4" s="1"/>
      <c r="Z4" s="1"/>
    </row>
    <row r="5" spans="1:37" ht="15.75" customHeight="1" x14ac:dyDescent="0.2">
      <c r="A5" s="1"/>
      <c r="B5" s="1"/>
      <c r="C5" s="45" t="s">
        <v>3</v>
      </c>
      <c r="D5" s="45"/>
      <c r="E5" s="45"/>
      <c r="F5" s="45"/>
      <c r="G5" s="45"/>
      <c r="H5" s="29"/>
      <c r="I5" s="45" t="s">
        <v>4</v>
      </c>
      <c r="J5" s="45"/>
      <c r="K5" s="45"/>
      <c r="L5" s="45"/>
      <c r="M5" s="45"/>
      <c r="N5" s="29"/>
      <c r="O5" s="45" t="s">
        <v>5</v>
      </c>
      <c r="P5" s="45"/>
      <c r="Q5" s="45"/>
      <c r="R5" s="45"/>
      <c r="S5" s="45"/>
      <c r="T5" s="29"/>
      <c r="U5" s="45" t="s">
        <v>6</v>
      </c>
      <c r="V5" s="45"/>
      <c r="W5" s="45"/>
      <c r="X5" s="45"/>
      <c r="Y5" s="45"/>
      <c r="Z5" s="29"/>
      <c r="AA5" s="45" t="s">
        <v>7</v>
      </c>
      <c r="AB5" s="45"/>
      <c r="AC5" s="45"/>
      <c r="AD5" s="45"/>
      <c r="AE5" s="45"/>
      <c r="AF5" s="29"/>
      <c r="AG5" s="45" t="s">
        <v>8</v>
      </c>
      <c r="AH5" s="45"/>
      <c r="AI5" s="45"/>
      <c r="AJ5" s="45"/>
      <c r="AK5" s="45"/>
    </row>
    <row r="6" spans="1:37" x14ac:dyDescent="0.2">
      <c r="A6" s="30"/>
      <c r="B6" s="30"/>
      <c r="C6" s="31" t="s">
        <v>9</v>
      </c>
      <c r="D6" s="31" t="s">
        <v>10</v>
      </c>
      <c r="E6" s="31" t="s">
        <v>11</v>
      </c>
      <c r="F6" s="31" t="s">
        <v>12</v>
      </c>
      <c r="G6" s="31" t="s">
        <v>14</v>
      </c>
      <c r="H6" s="32"/>
      <c r="I6" s="31" t="s">
        <v>9</v>
      </c>
      <c r="J6" s="31" t="s">
        <v>10</v>
      </c>
      <c r="K6" s="31" t="s">
        <v>11</v>
      </c>
      <c r="L6" s="31" t="s">
        <v>12</v>
      </c>
      <c r="M6" s="31" t="s">
        <v>14</v>
      </c>
      <c r="N6" s="32"/>
      <c r="O6" s="31" t="s">
        <v>9</v>
      </c>
      <c r="P6" s="31" t="s">
        <v>10</v>
      </c>
      <c r="Q6" s="31" t="s">
        <v>11</v>
      </c>
      <c r="R6" s="31" t="s">
        <v>12</v>
      </c>
      <c r="S6" s="31" t="s">
        <v>14</v>
      </c>
      <c r="T6" s="32"/>
      <c r="U6" s="31" t="s">
        <v>9</v>
      </c>
      <c r="V6" s="31" t="s">
        <v>10</v>
      </c>
      <c r="W6" s="31" t="s">
        <v>11</v>
      </c>
      <c r="X6" s="31" t="s">
        <v>12</v>
      </c>
      <c r="Y6" s="31" t="s">
        <v>14</v>
      </c>
      <c r="Z6" s="32"/>
      <c r="AA6" s="31" t="s">
        <v>9</v>
      </c>
      <c r="AB6" s="31" t="s">
        <v>10</v>
      </c>
      <c r="AC6" s="31" t="s">
        <v>11</v>
      </c>
      <c r="AD6" s="31" t="s">
        <v>12</v>
      </c>
      <c r="AE6" s="31" t="s">
        <v>14</v>
      </c>
      <c r="AF6" s="32"/>
      <c r="AG6" s="31" t="s">
        <v>9</v>
      </c>
      <c r="AH6" s="31" t="s">
        <v>10</v>
      </c>
      <c r="AI6" s="31" t="s">
        <v>11</v>
      </c>
      <c r="AJ6" s="31" t="s">
        <v>12</v>
      </c>
      <c r="AK6" s="31" t="s">
        <v>14</v>
      </c>
    </row>
    <row r="7" spans="1:37" x14ac:dyDescent="0.2">
      <c r="A7" s="1"/>
      <c r="B7" s="1"/>
      <c r="C7" s="1"/>
      <c r="D7" s="1"/>
      <c r="E7" s="1"/>
      <c r="F7" s="1"/>
      <c r="G7" s="1"/>
      <c r="H7" s="4"/>
      <c r="I7" s="1"/>
      <c r="J7" s="1"/>
      <c r="K7" s="1"/>
      <c r="L7" s="1"/>
      <c r="M7" s="1"/>
      <c r="N7" s="4"/>
      <c r="O7" s="1"/>
      <c r="P7" s="1"/>
      <c r="Q7" s="1"/>
      <c r="R7" s="1"/>
      <c r="S7" s="1"/>
      <c r="T7" s="4"/>
      <c r="U7" s="1"/>
      <c r="V7" s="1"/>
      <c r="W7" s="1"/>
      <c r="X7" s="1"/>
      <c r="Y7" s="1"/>
      <c r="Z7" s="4"/>
      <c r="AA7" s="1"/>
      <c r="AB7" s="1"/>
      <c r="AC7" s="1"/>
      <c r="AD7" s="1"/>
      <c r="AE7" s="1"/>
      <c r="AF7" s="4"/>
      <c r="AG7" s="1"/>
      <c r="AH7" s="1"/>
      <c r="AI7" s="1"/>
      <c r="AJ7" s="1"/>
      <c r="AK7" s="1"/>
    </row>
    <row r="8" spans="1:37" x14ac:dyDescent="0.2">
      <c r="A8" s="2" t="s">
        <v>52</v>
      </c>
      <c r="B8" s="1"/>
      <c r="C8" s="1"/>
      <c r="D8" s="1"/>
      <c r="E8" s="1"/>
      <c r="F8" s="1"/>
      <c r="G8" s="1"/>
      <c r="H8" s="4"/>
      <c r="I8" s="1"/>
      <c r="J8" s="1"/>
      <c r="K8" s="1"/>
      <c r="L8" s="1"/>
      <c r="M8" s="1"/>
      <c r="N8" s="4"/>
      <c r="O8" s="1"/>
      <c r="P8" s="1"/>
      <c r="Q8" s="1"/>
      <c r="R8" s="1"/>
      <c r="S8" s="1"/>
      <c r="T8" s="4"/>
      <c r="U8" s="1"/>
      <c r="V8" s="1"/>
      <c r="W8" s="1"/>
      <c r="X8" s="1"/>
      <c r="Y8" s="1"/>
      <c r="Z8" s="4"/>
      <c r="AA8" s="1"/>
      <c r="AB8" s="1"/>
      <c r="AC8" s="1"/>
      <c r="AD8" s="1"/>
      <c r="AE8" s="1"/>
      <c r="AF8" s="4"/>
      <c r="AG8" s="1"/>
      <c r="AH8" s="1"/>
      <c r="AI8" s="1"/>
      <c r="AJ8" s="1"/>
      <c r="AK8" s="1"/>
    </row>
    <row r="9" spans="1:37" x14ac:dyDescent="0.2">
      <c r="A9" s="11" t="s">
        <v>53</v>
      </c>
      <c r="B9" s="1"/>
      <c r="C9" s="7">
        <v>56938000</v>
      </c>
      <c r="D9" s="7">
        <v>64637000</v>
      </c>
      <c r="E9" s="1"/>
      <c r="F9" s="1"/>
      <c r="G9" s="7">
        <f>+SUM(C9:F9)</f>
        <v>121575000</v>
      </c>
      <c r="H9" s="4"/>
      <c r="I9" s="7">
        <v>58235000</v>
      </c>
      <c r="J9" s="7">
        <v>63954000</v>
      </c>
      <c r="K9" s="7">
        <v>64851000</v>
      </c>
      <c r="L9" s="7">
        <v>54609000</v>
      </c>
      <c r="M9" s="7">
        <v>241649000</v>
      </c>
      <c r="N9" s="4"/>
      <c r="O9" s="7">
        <v>47780000</v>
      </c>
      <c r="P9" s="7">
        <v>56533000</v>
      </c>
      <c r="Q9" s="7">
        <v>63171000</v>
      </c>
      <c r="R9" s="7">
        <v>57267000</v>
      </c>
      <c r="S9" s="7">
        <v>224751000</v>
      </c>
      <c r="T9" s="4"/>
      <c r="U9" s="7">
        <v>53957000</v>
      </c>
      <c r="V9" s="7">
        <v>62846000</v>
      </c>
      <c r="W9" s="7">
        <v>65945000</v>
      </c>
      <c r="X9" s="7">
        <v>46208000</v>
      </c>
      <c r="Y9" s="7">
        <v>228956000</v>
      </c>
      <c r="Z9" s="4"/>
      <c r="AA9" s="7">
        <v>100675000</v>
      </c>
      <c r="AB9" s="7">
        <v>106843000</v>
      </c>
      <c r="AC9" s="7">
        <v>92035000</v>
      </c>
      <c r="AD9" s="7">
        <v>67354000</v>
      </c>
      <c r="AE9" s="7">
        <v>366907000</v>
      </c>
      <c r="AF9" s="4"/>
      <c r="AG9" s="7">
        <v>84411000</v>
      </c>
      <c r="AH9" s="7">
        <v>91313000</v>
      </c>
      <c r="AI9" s="7">
        <v>91739000</v>
      </c>
      <c r="AJ9" s="7">
        <v>93176000</v>
      </c>
      <c r="AK9" s="7">
        <v>360639000</v>
      </c>
    </row>
    <row r="10" spans="1:37" x14ac:dyDescent="0.2">
      <c r="A10" s="13" t="s">
        <v>54</v>
      </c>
      <c r="B10" s="1"/>
      <c r="C10" s="33">
        <f>+C9/'Income Statements'!C$12</f>
        <v>0.52570447243047602</v>
      </c>
      <c r="D10" s="33">
        <f>+D9/'Income Statements'!D$12</f>
        <v>0.54344664071498838</v>
      </c>
      <c r="E10" s="1"/>
      <c r="F10" s="1"/>
      <c r="G10" s="33">
        <f>+G9/'Income Statements'!G$12</f>
        <v>0.53499056093149744</v>
      </c>
      <c r="H10" s="4"/>
      <c r="I10" s="33">
        <v>0.55200000000000005</v>
      </c>
      <c r="J10" s="33">
        <v>0.55200000000000005</v>
      </c>
      <c r="K10" s="33">
        <v>0.54500000000000004</v>
      </c>
      <c r="L10" s="33">
        <v>0.52900000000000003</v>
      </c>
      <c r="M10" s="33">
        <v>0.54500000000000004</v>
      </c>
      <c r="N10" s="4"/>
      <c r="O10" s="33">
        <v>0.52100000000000002</v>
      </c>
      <c r="P10" s="33">
        <v>0.53200000000000003</v>
      </c>
      <c r="Q10" s="33">
        <v>0.54500000000000004</v>
      </c>
      <c r="R10" s="33">
        <v>0.54400000000000004</v>
      </c>
      <c r="S10" s="33">
        <v>0.53600000000000003</v>
      </c>
      <c r="T10" s="4"/>
      <c r="U10" s="33">
        <v>0.50800000000000001</v>
      </c>
      <c r="V10" s="33">
        <v>0.51</v>
      </c>
      <c r="W10" s="33">
        <v>0.52500000000000002</v>
      </c>
      <c r="X10" s="33">
        <v>0.51600000000000001</v>
      </c>
      <c r="Y10" s="33">
        <v>0.51500000000000001</v>
      </c>
      <c r="Z10" s="4"/>
      <c r="AA10" s="33">
        <v>0.55300000000000005</v>
      </c>
      <c r="AB10" s="33">
        <v>0.58099999999999996</v>
      </c>
      <c r="AC10" s="33">
        <v>0.57399999999999995</v>
      </c>
      <c r="AD10" s="33">
        <v>0.54</v>
      </c>
      <c r="AE10" s="33">
        <v>0.56299999999999994</v>
      </c>
      <c r="AF10" s="4"/>
      <c r="AG10" s="33">
        <v>0.48599999999999999</v>
      </c>
      <c r="AH10" s="33">
        <v>0.50700000000000001</v>
      </c>
      <c r="AI10" s="33">
        <v>0.51900000000000002</v>
      </c>
      <c r="AJ10" s="33">
        <v>0.54</v>
      </c>
      <c r="AK10" s="33">
        <v>0.51300000000000001</v>
      </c>
    </row>
    <row r="11" spans="1:37" x14ac:dyDescent="0.2">
      <c r="A11" s="11"/>
      <c r="B11" s="1"/>
      <c r="C11" s="1"/>
      <c r="D11" s="1"/>
      <c r="E11" s="1"/>
      <c r="F11" s="1"/>
      <c r="G11" s="1"/>
      <c r="H11" s="4"/>
      <c r="I11" s="1"/>
      <c r="J11" s="1"/>
      <c r="K11" s="1"/>
      <c r="L11" s="1"/>
      <c r="M11" s="1"/>
      <c r="N11" s="4"/>
      <c r="O11" s="1"/>
      <c r="P11" s="1"/>
      <c r="Q11" s="1"/>
      <c r="R11" s="1"/>
      <c r="S11" s="1"/>
      <c r="T11" s="4"/>
      <c r="U11" s="1"/>
      <c r="V11" s="1"/>
      <c r="W11" s="1"/>
      <c r="X11" s="1"/>
      <c r="Y11" s="1"/>
      <c r="Z11" s="4"/>
      <c r="AA11" s="1"/>
      <c r="AB11" s="1"/>
      <c r="AC11" s="1"/>
      <c r="AD11" s="1"/>
      <c r="AE11" s="1"/>
      <c r="AF11" s="4"/>
      <c r="AG11" s="1"/>
      <c r="AH11" s="1"/>
      <c r="AI11" s="1"/>
      <c r="AJ11" s="1"/>
      <c r="AK11" s="1"/>
    </row>
    <row r="12" spans="1:37" x14ac:dyDescent="0.2">
      <c r="A12" s="11" t="s">
        <v>55</v>
      </c>
      <c r="B12" s="1"/>
      <c r="C12" s="12">
        <v>469000</v>
      </c>
      <c r="D12" s="24">
        <v>707000</v>
      </c>
      <c r="E12" s="1"/>
      <c r="F12" s="1"/>
      <c r="G12" s="12">
        <f>+SUM(C12:F12)</f>
        <v>1176000</v>
      </c>
      <c r="H12" s="4"/>
      <c r="I12" s="12">
        <v>657000</v>
      </c>
      <c r="J12" s="12">
        <v>592000</v>
      </c>
      <c r="K12" s="12">
        <v>517000</v>
      </c>
      <c r="L12" s="12">
        <v>232000</v>
      </c>
      <c r="M12" s="12">
        <v>1998000</v>
      </c>
      <c r="N12" s="4"/>
      <c r="O12" s="12">
        <v>346000</v>
      </c>
      <c r="P12" s="12">
        <v>707000</v>
      </c>
      <c r="Q12" s="12">
        <v>496000</v>
      </c>
      <c r="R12" s="12">
        <v>541000</v>
      </c>
      <c r="S12" s="12">
        <v>2090000</v>
      </c>
      <c r="T12" s="4"/>
      <c r="U12" s="12">
        <v>301000</v>
      </c>
      <c r="V12" s="12">
        <v>446000</v>
      </c>
      <c r="W12" s="12">
        <v>446000</v>
      </c>
      <c r="X12" s="12">
        <v>499000</v>
      </c>
      <c r="Y12" s="12">
        <v>1692000</v>
      </c>
      <c r="Z12" s="4"/>
      <c r="AA12" s="12">
        <v>320000</v>
      </c>
      <c r="AB12" s="12">
        <v>235000</v>
      </c>
      <c r="AC12" s="12">
        <v>172000</v>
      </c>
      <c r="AD12" s="12">
        <v>405000</v>
      </c>
      <c r="AE12" s="12">
        <v>1132000</v>
      </c>
      <c r="AF12" s="4"/>
      <c r="AG12" s="12">
        <v>631000</v>
      </c>
      <c r="AH12" s="12">
        <v>640000</v>
      </c>
      <c r="AI12" s="12">
        <v>664000</v>
      </c>
      <c r="AJ12" s="12">
        <v>424000</v>
      </c>
      <c r="AK12" s="12">
        <v>2359000</v>
      </c>
    </row>
    <row r="13" spans="1:37" x14ac:dyDescent="0.2">
      <c r="A13" s="11" t="s">
        <v>21</v>
      </c>
      <c r="B13" s="1"/>
      <c r="C13" s="12">
        <v>147000</v>
      </c>
      <c r="D13" s="24">
        <v>147000</v>
      </c>
      <c r="E13" s="1"/>
      <c r="F13" s="1"/>
      <c r="G13" s="12">
        <f>+SUM(C13:F13)</f>
        <v>294000</v>
      </c>
      <c r="H13" s="4"/>
      <c r="I13" s="12">
        <v>147000</v>
      </c>
      <c r="J13" s="12">
        <v>146000</v>
      </c>
      <c r="K13" s="12">
        <v>147000</v>
      </c>
      <c r="L13" s="12">
        <v>147000</v>
      </c>
      <c r="M13" s="12">
        <v>587000</v>
      </c>
      <c r="N13" s="4"/>
      <c r="O13" s="12">
        <v>482000</v>
      </c>
      <c r="P13" s="12">
        <v>258000</v>
      </c>
      <c r="Q13" s="12">
        <v>147000</v>
      </c>
      <c r="R13" s="12">
        <v>147000</v>
      </c>
      <c r="S13" s="12">
        <v>1034000</v>
      </c>
      <c r="T13" s="4"/>
      <c r="U13" s="12">
        <v>482000</v>
      </c>
      <c r="V13" s="12">
        <v>482000</v>
      </c>
      <c r="W13" s="12">
        <v>482000</v>
      </c>
      <c r="X13" s="12">
        <v>482000</v>
      </c>
      <c r="Y13" s="12">
        <v>1928000</v>
      </c>
      <c r="Z13" s="4"/>
      <c r="AA13" s="12">
        <v>482000</v>
      </c>
      <c r="AB13" s="12">
        <v>482000</v>
      </c>
      <c r="AC13" s="12">
        <v>482000</v>
      </c>
      <c r="AD13" s="12">
        <v>482000</v>
      </c>
      <c r="AE13" s="12">
        <v>1928000</v>
      </c>
      <c r="AF13" s="4"/>
      <c r="AG13" s="12">
        <v>754000</v>
      </c>
      <c r="AH13" s="12">
        <v>619000</v>
      </c>
      <c r="AI13" s="12">
        <v>552000</v>
      </c>
      <c r="AJ13" s="12">
        <v>552000</v>
      </c>
      <c r="AK13" s="12">
        <v>2477000</v>
      </c>
    </row>
    <row r="14" spans="1:37" x14ac:dyDescent="0.2">
      <c r="A14" s="11" t="s">
        <v>56</v>
      </c>
      <c r="B14" s="1"/>
      <c r="C14" s="12">
        <v>365000</v>
      </c>
      <c r="D14" s="24">
        <v>0</v>
      </c>
      <c r="E14" s="1"/>
      <c r="F14" s="1"/>
      <c r="G14" s="12">
        <f>+SUM(C14:F14)</f>
        <v>365000</v>
      </c>
      <c r="H14" s="4"/>
      <c r="I14" s="1"/>
      <c r="J14" s="1"/>
      <c r="K14" s="1"/>
      <c r="L14" s="1"/>
      <c r="M14" s="1"/>
      <c r="N14" s="4"/>
      <c r="O14" s="1"/>
      <c r="P14" s="1"/>
      <c r="Q14" s="1"/>
      <c r="R14" s="1"/>
      <c r="S14" s="1"/>
      <c r="T14" s="4"/>
      <c r="U14" s="1"/>
      <c r="V14" s="1"/>
      <c r="W14" s="1"/>
      <c r="X14" s="1"/>
      <c r="Y14" s="1"/>
      <c r="Z14" s="4"/>
      <c r="AA14" s="1"/>
      <c r="AB14" s="1"/>
      <c r="AC14" s="1"/>
      <c r="AD14" s="1"/>
      <c r="AE14" s="1"/>
      <c r="AF14" s="4"/>
      <c r="AG14" s="1"/>
      <c r="AH14" s="1"/>
      <c r="AI14" s="1"/>
      <c r="AJ14" s="1"/>
      <c r="AK14" s="1"/>
    </row>
    <row r="15" spans="1:37" x14ac:dyDescent="0.2">
      <c r="A15" s="11"/>
      <c r="B15" s="1"/>
      <c r="C15" s="1"/>
      <c r="D15" s="1"/>
      <c r="E15" s="1"/>
      <c r="F15" s="1"/>
      <c r="G15" s="1"/>
      <c r="H15" s="4"/>
      <c r="I15" s="1"/>
      <c r="J15" s="1"/>
      <c r="K15" s="1"/>
      <c r="L15" s="1"/>
      <c r="M15" s="1"/>
      <c r="N15" s="4"/>
      <c r="O15" s="1"/>
      <c r="P15" s="1"/>
      <c r="Q15" s="1"/>
      <c r="R15" s="1"/>
      <c r="S15" s="1"/>
      <c r="T15" s="4"/>
      <c r="U15" s="1"/>
      <c r="V15" s="1"/>
      <c r="W15" s="1"/>
      <c r="X15" s="1"/>
      <c r="Y15" s="1"/>
      <c r="Z15" s="4"/>
      <c r="AA15" s="1"/>
      <c r="AB15" s="1"/>
      <c r="AC15" s="1"/>
      <c r="AD15" s="1"/>
      <c r="AE15" s="1"/>
      <c r="AF15" s="4"/>
      <c r="AG15" s="1"/>
      <c r="AH15" s="1"/>
      <c r="AI15" s="1"/>
      <c r="AJ15" s="1"/>
      <c r="AK15" s="1"/>
    </row>
    <row r="16" spans="1:37" x14ac:dyDescent="0.2">
      <c r="A16" s="11" t="s">
        <v>57</v>
      </c>
      <c r="B16" s="1"/>
      <c r="C16" s="8">
        <f>+SUM(C9,C12:C14)</f>
        <v>57919000</v>
      </c>
      <c r="D16" s="8">
        <f>+SUM(D9,D12:D14)</f>
        <v>65491000</v>
      </c>
      <c r="E16" s="9"/>
      <c r="F16" s="9"/>
      <c r="G16" s="8">
        <f>+SUM(G9,G12:G14)</f>
        <v>123410000</v>
      </c>
      <c r="H16" s="4"/>
      <c r="I16" s="8">
        <v>59039000</v>
      </c>
      <c r="J16" s="8">
        <v>64692000</v>
      </c>
      <c r="K16" s="8">
        <v>65515000</v>
      </c>
      <c r="L16" s="8">
        <v>54988000</v>
      </c>
      <c r="M16" s="8">
        <v>244234000</v>
      </c>
      <c r="N16" s="4"/>
      <c r="O16" s="8">
        <v>48608000</v>
      </c>
      <c r="P16" s="8">
        <v>57498000</v>
      </c>
      <c r="Q16" s="8">
        <v>63814000</v>
      </c>
      <c r="R16" s="8">
        <v>57955000</v>
      </c>
      <c r="S16" s="8">
        <v>227875000</v>
      </c>
      <c r="T16" s="4"/>
      <c r="U16" s="8">
        <v>54740000</v>
      </c>
      <c r="V16" s="8">
        <v>63774000</v>
      </c>
      <c r="W16" s="8">
        <v>66873000</v>
      </c>
      <c r="X16" s="8">
        <v>47189000</v>
      </c>
      <c r="Y16" s="8">
        <v>232576000</v>
      </c>
      <c r="Z16" s="4"/>
      <c r="AA16" s="8">
        <v>101477000</v>
      </c>
      <c r="AB16" s="8">
        <v>107560000</v>
      </c>
      <c r="AC16" s="8">
        <v>92689000</v>
      </c>
      <c r="AD16" s="8">
        <v>68241000</v>
      </c>
      <c r="AE16" s="8">
        <v>369967000</v>
      </c>
      <c r="AF16" s="4"/>
      <c r="AG16" s="8">
        <v>85796000</v>
      </c>
      <c r="AH16" s="8">
        <v>92572000</v>
      </c>
      <c r="AI16" s="8">
        <v>92955000</v>
      </c>
      <c r="AJ16" s="8">
        <v>94152000</v>
      </c>
      <c r="AK16" s="8">
        <v>365475000</v>
      </c>
    </row>
    <row r="17" spans="1:37" x14ac:dyDescent="0.2">
      <c r="A17" s="13" t="s">
        <v>58</v>
      </c>
      <c r="B17" s="1"/>
      <c r="C17" s="34">
        <f>+C16/'Income Statements'!C$12</f>
        <v>0.53476197510802526</v>
      </c>
      <c r="D17" s="34">
        <f>+D16/'Income Statements'!D$12</f>
        <v>0.55062679188491581</v>
      </c>
      <c r="E17" s="10"/>
      <c r="F17" s="10"/>
      <c r="G17" s="34">
        <f>+G16/'Income Statements'!G$12</f>
        <v>0.54306547501177138</v>
      </c>
      <c r="H17" s="4"/>
      <c r="I17" s="34">
        <v>0.55900000000000005</v>
      </c>
      <c r="J17" s="34">
        <v>0.55800000000000005</v>
      </c>
      <c r="K17" s="34">
        <v>0.55100000000000005</v>
      </c>
      <c r="L17" s="34">
        <v>0.53300000000000003</v>
      </c>
      <c r="M17" s="34">
        <v>0.55100000000000005</v>
      </c>
      <c r="N17" s="4"/>
      <c r="O17" s="34">
        <v>0.53</v>
      </c>
      <c r="P17" s="34">
        <v>0.54100000000000004</v>
      </c>
      <c r="Q17" s="34">
        <v>0.55100000000000005</v>
      </c>
      <c r="R17" s="34">
        <v>0.55100000000000005</v>
      </c>
      <c r="S17" s="34">
        <v>0.54400000000000004</v>
      </c>
      <c r="T17" s="4"/>
      <c r="U17" s="34">
        <v>0.51500000000000001</v>
      </c>
      <c r="V17" s="34">
        <v>0.51800000000000002</v>
      </c>
      <c r="W17" s="34">
        <v>0.53300000000000003</v>
      </c>
      <c r="X17" s="34">
        <v>0.52700000000000002</v>
      </c>
      <c r="Y17" s="34">
        <v>0.52300000000000002</v>
      </c>
      <c r="Z17" s="4"/>
      <c r="AA17" s="34">
        <v>0.55700000000000005</v>
      </c>
      <c r="AB17" s="34">
        <v>0.58499999999999996</v>
      </c>
      <c r="AC17" s="34">
        <v>0.57799999999999996</v>
      </c>
      <c r="AD17" s="34">
        <v>0.54700000000000004</v>
      </c>
      <c r="AE17" s="34">
        <v>0.56799999999999995</v>
      </c>
      <c r="AF17" s="4"/>
      <c r="AG17" s="34">
        <v>0.49399999999999999</v>
      </c>
      <c r="AH17" s="34">
        <v>0.51400000000000001</v>
      </c>
      <c r="AI17" s="34">
        <v>0.52600000000000002</v>
      </c>
      <c r="AJ17" s="34">
        <v>0.54500000000000004</v>
      </c>
      <c r="AK17" s="34">
        <v>0.52</v>
      </c>
    </row>
    <row r="18" spans="1:37" x14ac:dyDescent="0.2">
      <c r="A18" s="1"/>
      <c r="B18" s="1"/>
      <c r="C18" s="1"/>
      <c r="D18" s="1"/>
      <c r="E18" s="1"/>
      <c r="F18" s="1"/>
      <c r="G18" s="1"/>
      <c r="H18" s="4"/>
      <c r="I18" s="1"/>
      <c r="J18" s="1"/>
      <c r="K18" s="1"/>
      <c r="L18" s="1"/>
      <c r="M18" s="1"/>
      <c r="N18" s="4"/>
      <c r="O18" s="1"/>
      <c r="P18" s="1"/>
      <c r="Q18" s="1"/>
      <c r="R18" s="1"/>
      <c r="S18" s="1"/>
      <c r="T18" s="4"/>
      <c r="U18" s="1"/>
      <c r="V18" s="1"/>
      <c r="W18" s="1"/>
      <c r="X18" s="1"/>
      <c r="Y18" s="1"/>
      <c r="Z18" s="4"/>
      <c r="AA18" s="1"/>
      <c r="AB18" s="1"/>
      <c r="AC18" s="1"/>
      <c r="AD18" s="1"/>
      <c r="AE18" s="1"/>
      <c r="AF18" s="4"/>
      <c r="AG18" s="1"/>
      <c r="AH18" s="1"/>
      <c r="AI18" s="1"/>
      <c r="AJ18" s="1"/>
      <c r="AK18" s="1"/>
    </row>
    <row r="19" spans="1:37" x14ac:dyDescent="0.2">
      <c r="A19" s="1"/>
      <c r="B19" s="1"/>
      <c r="C19" s="1"/>
      <c r="D19" s="1"/>
      <c r="E19" s="1"/>
      <c r="F19" s="1"/>
      <c r="G19" s="1"/>
      <c r="H19" s="4"/>
      <c r="I19" s="1"/>
      <c r="J19" s="1"/>
      <c r="K19" s="1"/>
      <c r="L19" s="1"/>
      <c r="M19" s="1"/>
      <c r="N19" s="4"/>
      <c r="O19" s="1"/>
      <c r="P19" s="1"/>
      <c r="Q19" s="1"/>
      <c r="R19" s="1"/>
      <c r="S19" s="1"/>
      <c r="T19" s="4"/>
      <c r="U19" s="1"/>
      <c r="V19" s="1"/>
      <c r="W19" s="1"/>
      <c r="X19" s="1"/>
      <c r="Y19" s="1"/>
      <c r="Z19" s="4"/>
      <c r="AA19" s="1"/>
      <c r="AB19" s="1"/>
      <c r="AC19" s="1"/>
      <c r="AD19" s="1"/>
      <c r="AE19" s="1"/>
      <c r="AF19" s="4"/>
      <c r="AG19" s="1"/>
      <c r="AH19" s="1"/>
      <c r="AI19" s="1"/>
      <c r="AJ19" s="1"/>
      <c r="AK19" s="1"/>
    </row>
    <row r="20" spans="1:37" x14ac:dyDescent="0.2">
      <c r="A20" s="2" t="s">
        <v>59</v>
      </c>
      <c r="B20" s="1"/>
      <c r="C20" s="1"/>
      <c r="D20" s="1"/>
      <c r="E20" s="1"/>
      <c r="F20" s="1"/>
      <c r="G20" s="1"/>
      <c r="H20" s="4"/>
      <c r="I20" s="1"/>
      <c r="J20" s="1"/>
      <c r="K20" s="1"/>
      <c r="L20" s="1"/>
      <c r="M20" s="1"/>
      <c r="N20" s="4"/>
      <c r="O20" s="1"/>
      <c r="P20" s="1"/>
      <c r="Q20" s="1"/>
      <c r="R20" s="1"/>
      <c r="S20" s="1"/>
      <c r="T20" s="4"/>
      <c r="U20" s="1"/>
      <c r="V20" s="1"/>
      <c r="W20" s="1"/>
      <c r="X20" s="1"/>
      <c r="Y20" s="1"/>
      <c r="Z20" s="4"/>
      <c r="AA20" s="1"/>
      <c r="AB20" s="1"/>
      <c r="AC20" s="1"/>
      <c r="AD20" s="1"/>
      <c r="AE20" s="1"/>
      <c r="AF20" s="4"/>
      <c r="AG20" s="1"/>
      <c r="AH20" s="1"/>
      <c r="AI20" s="1"/>
      <c r="AJ20" s="1"/>
      <c r="AK20" s="1"/>
    </row>
    <row r="21" spans="1:37" x14ac:dyDescent="0.2">
      <c r="A21" s="11" t="s">
        <v>60</v>
      </c>
      <c r="B21" s="1"/>
      <c r="C21" s="7">
        <v>1454000</v>
      </c>
      <c r="D21" s="7">
        <v>8900000</v>
      </c>
      <c r="E21" s="1"/>
      <c r="F21" s="1"/>
      <c r="G21" s="7">
        <f>+SUM(C21:F21)</f>
        <v>10354000</v>
      </c>
      <c r="H21" s="4"/>
      <c r="I21" s="7">
        <v>6718000</v>
      </c>
      <c r="J21" s="7">
        <v>-1345000</v>
      </c>
      <c r="K21" s="7">
        <v>-3953000</v>
      </c>
      <c r="L21" s="7">
        <v>8774000</v>
      </c>
      <c r="M21" s="7">
        <v>10194000</v>
      </c>
      <c r="N21" s="4"/>
      <c r="O21" s="7">
        <v>470000</v>
      </c>
      <c r="P21" s="7">
        <v>1958000</v>
      </c>
      <c r="Q21" s="7">
        <v>11582000</v>
      </c>
      <c r="R21" s="7">
        <v>3919000</v>
      </c>
      <c r="S21" s="7">
        <v>17929000</v>
      </c>
      <c r="T21" s="4"/>
      <c r="U21" s="7">
        <v>5757000</v>
      </c>
      <c r="V21" s="7">
        <v>12641000</v>
      </c>
      <c r="W21" s="7">
        <v>17712000</v>
      </c>
      <c r="X21" s="7">
        <v>-1051000</v>
      </c>
      <c r="Y21" s="7">
        <v>35059000</v>
      </c>
      <c r="Z21" s="4"/>
      <c r="AA21" s="7">
        <v>51047000</v>
      </c>
      <c r="AB21" s="7">
        <v>60102000</v>
      </c>
      <c r="AC21" s="7">
        <v>48371000</v>
      </c>
      <c r="AD21" s="7">
        <v>20892000</v>
      </c>
      <c r="AE21" s="7">
        <v>180412000</v>
      </c>
      <c r="AF21" s="4"/>
      <c r="AG21" s="7">
        <v>40186000</v>
      </c>
      <c r="AH21" s="7">
        <v>44976000</v>
      </c>
      <c r="AI21" s="7">
        <v>45592000</v>
      </c>
      <c r="AJ21" s="7">
        <v>44304000</v>
      </c>
      <c r="AK21" s="7">
        <v>175058000</v>
      </c>
    </row>
    <row r="22" spans="1:37" x14ac:dyDescent="0.2">
      <c r="A22" s="13" t="s">
        <v>61</v>
      </c>
      <c r="B22" s="1"/>
      <c r="C22" s="33">
        <f>+C21/'Income Statements'!C$12</f>
        <v>1.3424677770801788E-2</v>
      </c>
      <c r="D22" s="33">
        <f>+D21/'Income Statements'!D$12</f>
        <v>7.4828273316574045E-2</v>
      </c>
      <c r="E22" s="1"/>
      <c r="F22" s="1"/>
      <c r="G22" s="33">
        <f>+G21/'Income Statements'!G$12</f>
        <v>4.5562757704172112E-2</v>
      </c>
      <c r="H22" s="4"/>
      <c r="I22" s="33">
        <v>6.4000000000000001E-2</v>
      </c>
      <c r="J22" s="33">
        <v>-1.2E-2</v>
      </c>
      <c r="K22" s="33">
        <v>-3.3000000000000002E-2</v>
      </c>
      <c r="L22" s="33">
        <v>8.5000000000000006E-2</v>
      </c>
      <c r="M22" s="33">
        <v>2.3E-2</v>
      </c>
      <c r="N22" s="4"/>
      <c r="O22" s="33">
        <v>5.0000000000000001E-3</v>
      </c>
      <c r="P22" s="33">
        <v>1.7999999999999999E-2</v>
      </c>
      <c r="Q22" s="33">
        <v>0.1</v>
      </c>
      <c r="R22" s="33">
        <v>3.6999999999999998E-2</v>
      </c>
      <c r="S22" s="33">
        <v>4.2999999999999997E-2</v>
      </c>
      <c r="T22" s="4"/>
      <c r="U22" s="33">
        <v>5.3999999999999999E-2</v>
      </c>
      <c r="V22" s="33">
        <v>0.10299999999999999</v>
      </c>
      <c r="W22" s="33">
        <v>0.14099999999999999</v>
      </c>
      <c r="X22" s="33">
        <v>-1.2E-2</v>
      </c>
      <c r="Y22" s="33">
        <v>7.9000000000000001E-2</v>
      </c>
      <c r="Z22" s="4"/>
      <c r="AA22" s="33">
        <v>0.28000000000000003</v>
      </c>
      <c r="AB22" s="33">
        <v>0.32700000000000001</v>
      </c>
      <c r="AC22" s="33">
        <v>0.30199999999999999</v>
      </c>
      <c r="AD22" s="33">
        <v>0.16700000000000001</v>
      </c>
      <c r="AE22" s="33">
        <v>0.27700000000000002</v>
      </c>
      <c r="AF22" s="4"/>
      <c r="AG22" s="33">
        <v>0.23100000000000001</v>
      </c>
      <c r="AH22" s="33">
        <v>0.25</v>
      </c>
      <c r="AI22" s="33">
        <v>0.25800000000000001</v>
      </c>
      <c r="AJ22" s="33">
        <v>0.25700000000000001</v>
      </c>
      <c r="AK22" s="33">
        <v>0.249</v>
      </c>
    </row>
    <row r="23" spans="1:37" x14ac:dyDescent="0.2">
      <c r="A23" s="11"/>
      <c r="B23" s="1"/>
      <c r="C23" s="1"/>
      <c r="D23" s="1"/>
      <c r="E23" s="1"/>
      <c r="F23" s="1"/>
      <c r="G23" s="1"/>
      <c r="H23" s="4"/>
      <c r="I23" s="1"/>
      <c r="J23" s="1"/>
      <c r="K23" s="1"/>
      <c r="L23" s="1"/>
      <c r="M23" s="1"/>
      <c r="N23" s="4"/>
      <c r="O23" s="1"/>
      <c r="P23" s="1"/>
      <c r="Q23" s="1"/>
      <c r="R23" s="1"/>
      <c r="S23" s="1"/>
      <c r="T23" s="4"/>
      <c r="U23" s="1"/>
      <c r="V23" s="1"/>
      <c r="W23" s="1"/>
      <c r="X23" s="1"/>
      <c r="Y23" s="1"/>
      <c r="Z23" s="4"/>
      <c r="AA23" s="1"/>
      <c r="AB23" s="1"/>
      <c r="AC23" s="1"/>
      <c r="AD23" s="1"/>
      <c r="AE23" s="1"/>
      <c r="AF23" s="4"/>
      <c r="AG23" s="1"/>
      <c r="AH23" s="1"/>
      <c r="AI23" s="1"/>
      <c r="AJ23" s="1"/>
      <c r="AK23" s="1"/>
    </row>
    <row r="24" spans="1:37" x14ac:dyDescent="0.2">
      <c r="A24" s="11" t="s">
        <v>62</v>
      </c>
      <c r="B24" s="1"/>
      <c r="C24" s="1"/>
      <c r="D24" s="1"/>
      <c r="E24" s="1"/>
      <c r="F24" s="1"/>
      <c r="G24" s="1"/>
      <c r="H24" s="4"/>
      <c r="I24" s="1"/>
      <c r="J24" s="1"/>
      <c r="K24" s="1"/>
      <c r="L24" s="1"/>
      <c r="M24" s="1"/>
      <c r="N24" s="4"/>
      <c r="O24" s="1"/>
      <c r="P24" s="1"/>
      <c r="Q24" s="1"/>
      <c r="R24" s="1"/>
      <c r="S24" s="1"/>
      <c r="T24" s="4"/>
      <c r="U24" s="1"/>
      <c r="V24" s="1"/>
      <c r="W24" s="1"/>
      <c r="X24" s="1"/>
      <c r="Y24" s="1"/>
      <c r="Z24" s="4"/>
      <c r="AA24" s="1"/>
      <c r="AB24" s="1"/>
      <c r="AC24" s="1"/>
      <c r="AD24" s="1"/>
      <c r="AE24" s="1"/>
      <c r="AF24" s="4"/>
      <c r="AG24" s="1"/>
      <c r="AH24" s="1"/>
      <c r="AI24" s="1"/>
      <c r="AJ24" s="1"/>
      <c r="AK24" s="1"/>
    </row>
    <row r="25" spans="1:37" x14ac:dyDescent="0.2">
      <c r="A25" s="13" t="s">
        <v>16</v>
      </c>
      <c r="B25" s="1"/>
      <c r="C25" s="12">
        <v>469000</v>
      </c>
      <c r="D25" s="12">
        <v>707000</v>
      </c>
      <c r="E25" s="1"/>
      <c r="F25" s="1"/>
      <c r="G25" s="12">
        <f>+SUM(C25:F25)</f>
        <v>1176000</v>
      </c>
      <c r="H25" s="4"/>
      <c r="I25" s="12">
        <v>657000</v>
      </c>
      <c r="J25" s="12">
        <v>592000</v>
      </c>
      <c r="K25" s="12">
        <v>517000</v>
      </c>
      <c r="L25" s="12">
        <v>232000</v>
      </c>
      <c r="M25" s="12">
        <v>1998000</v>
      </c>
      <c r="N25" s="4"/>
      <c r="O25" s="12">
        <v>346000</v>
      </c>
      <c r="P25" s="12">
        <v>707000</v>
      </c>
      <c r="Q25" s="12">
        <v>496000</v>
      </c>
      <c r="R25" s="12">
        <v>541000</v>
      </c>
      <c r="S25" s="12">
        <v>2090000</v>
      </c>
      <c r="T25" s="4"/>
      <c r="U25" s="12">
        <v>301000</v>
      </c>
      <c r="V25" s="12">
        <v>446000</v>
      </c>
      <c r="W25" s="12">
        <v>446000</v>
      </c>
      <c r="X25" s="12">
        <v>499000</v>
      </c>
      <c r="Y25" s="12">
        <v>1692000</v>
      </c>
      <c r="Z25" s="4"/>
      <c r="AA25" s="12">
        <v>320000</v>
      </c>
      <c r="AB25" s="12">
        <v>235000</v>
      </c>
      <c r="AC25" s="12">
        <v>172000</v>
      </c>
      <c r="AD25" s="12">
        <v>405000</v>
      </c>
      <c r="AE25" s="12">
        <v>1132000</v>
      </c>
      <c r="AF25" s="4"/>
      <c r="AG25" s="12">
        <v>631000</v>
      </c>
      <c r="AH25" s="12">
        <v>640000</v>
      </c>
      <c r="AI25" s="12">
        <v>664000</v>
      </c>
      <c r="AJ25" s="12">
        <v>424000</v>
      </c>
      <c r="AK25" s="12">
        <v>2359000</v>
      </c>
    </row>
    <row r="26" spans="1:37" x14ac:dyDescent="0.2">
      <c r="A26" s="13" t="s">
        <v>19</v>
      </c>
      <c r="B26" s="1"/>
      <c r="C26" s="12">
        <v>1904000</v>
      </c>
      <c r="D26" s="12">
        <v>3036000</v>
      </c>
      <c r="E26" s="1"/>
      <c r="F26" s="1"/>
      <c r="G26" s="12">
        <f>+SUM(C26:F26)</f>
        <v>4940000</v>
      </c>
      <c r="H26" s="4"/>
      <c r="I26" s="12">
        <v>2250000</v>
      </c>
      <c r="J26" s="12">
        <v>3190000</v>
      </c>
      <c r="K26" s="12">
        <v>2850000</v>
      </c>
      <c r="L26" s="12">
        <v>1945000</v>
      </c>
      <c r="M26" s="12">
        <v>10235000</v>
      </c>
      <c r="N26" s="4"/>
      <c r="O26" s="12">
        <v>2425000</v>
      </c>
      <c r="P26" s="12">
        <v>3885000</v>
      </c>
      <c r="Q26" s="12">
        <v>2997000</v>
      </c>
      <c r="R26" s="12">
        <v>3280000</v>
      </c>
      <c r="S26" s="12">
        <v>12587000</v>
      </c>
      <c r="T26" s="4"/>
      <c r="U26" s="12">
        <v>2668000</v>
      </c>
      <c r="V26" s="12">
        <v>2429000</v>
      </c>
      <c r="W26" s="12">
        <v>2895000</v>
      </c>
      <c r="X26" s="12">
        <v>2947000</v>
      </c>
      <c r="Y26" s="12">
        <v>10939000</v>
      </c>
      <c r="Z26" s="4"/>
      <c r="AA26" s="12">
        <v>3055000</v>
      </c>
      <c r="AB26" s="12">
        <v>2323000</v>
      </c>
      <c r="AC26" s="12">
        <v>2334000</v>
      </c>
      <c r="AD26" s="12">
        <v>2716000</v>
      </c>
      <c r="AE26" s="12">
        <v>10428000</v>
      </c>
      <c r="AF26" s="4"/>
      <c r="AG26" s="12">
        <v>2391000</v>
      </c>
      <c r="AH26" s="12">
        <v>3159000</v>
      </c>
      <c r="AI26" s="12">
        <v>3055000</v>
      </c>
      <c r="AJ26" s="12">
        <v>3522000</v>
      </c>
      <c r="AK26" s="12">
        <v>12127000</v>
      </c>
    </row>
    <row r="27" spans="1:37" x14ac:dyDescent="0.2">
      <c r="A27" s="13" t="s">
        <v>20</v>
      </c>
      <c r="B27" s="1"/>
      <c r="C27" s="12">
        <v>3526000</v>
      </c>
      <c r="D27" s="12">
        <v>6993000</v>
      </c>
      <c r="E27" s="1"/>
      <c r="F27" s="1"/>
      <c r="G27" s="12">
        <f>+SUM(C27:F27)</f>
        <v>10519000</v>
      </c>
      <c r="H27" s="4"/>
      <c r="I27" s="12">
        <v>5776000</v>
      </c>
      <c r="J27" s="12">
        <v>6295000</v>
      </c>
      <c r="K27" s="12">
        <v>4284000</v>
      </c>
      <c r="L27" s="12">
        <v>2668000</v>
      </c>
      <c r="M27" s="12">
        <v>19023000</v>
      </c>
      <c r="N27" s="4"/>
      <c r="O27" s="12">
        <v>3643000</v>
      </c>
      <c r="P27" s="12">
        <v>6443000</v>
      </c>
      <c r="Q27" s="12">
        <v>4845000</v>
      </c>
      <c r="R27" s="12">
        <v>5468000</v>
      </c>
      <c r="S27" s="12">
        <v>20399000</v>
      </c>
      <c r="T27" s="4"/>
      <c r="U27" s="12">
        <v>4399000</v>
      </c>
      <c r="V27" s="12">
        <v>3877000</v>
      </c>
      <c r="W27" s="12">
        <v>3564000</v>
      </c>
      <c r="X27" s="12">
        <v>4057000</v>
      </c>
      <c r="Y27" s="12">
        <v>15897000</v>
      </c>
      <c r="Z27" s="4"/>
      <c r="AA27" s="12">
        <v>5638000</v>
      </c>
      <c r="AB27" s="12">
        <v>1121000</v>
      </c>
      <c r="AC27" s="12">
        <v>512000</v>
      </c>
      <c r="AD27" s="12">
        <v>3533000</v>
      </c>
      <c r="AE27" s="12">
        <v>10804000</v>
      </c>
      <c r="AF27" s="4"/>
      <c r="AG27" s="12">
        <v>5458000</v>
      </c>
      <c r="AH27" s="12">
        <v>5401000</v>
      </c>
      <c r="AI27" s="12">
        <v>5926000</v>
      </c>
      <c r="AJ27" s="12">
        <v>6338000</v>
      </c>
      <c r="AK27" s="12">
        <v>23123000</v>
      </c>
    </row>
    <row r="28" spans="1:37" x14ac:dyDescent="0.2">
      <c r="A28" s="13" t="s">
        <v>63</v>
      </c>
      <c r="B28" s="1"/>
      <c r="C28" s="12">
        <v>-1419000</v>
      </c>
      <c r="D28" s="12">
        <v>522000</v>
      </c>
      <c r="E28" s="1"/>
      <c r="F28" s="1"/>
      <c r="G28" s="12">
        <f>+SUM(C28:F28)</f>
        <v>-897000</v>
      </c>
      <c r="H28" s="4"/>
      <c r="I28" s="12">
        <v>0</v>
      </c>
      <c r="J28" s="12">
        <v>0</v>
      </c>
      <c r="K28" s="12">
        <v>13554000</v>
      </c>
      <c r="L28" s="12">
        <v>-5120000</v>
      </c>
      <c r="M28" s="12">
        <v>8434000</v>
      </c>
      <c r="N28" s="4"/>
      <c r="O28" s="12">
        <v>0</v>
      </c>
      <c r="P28" s="12">
        <v>0</v>
      </c>
      <c r="Q28" s="12">
        <v>0</v>
      </c>
      <c r="R28" s="12">
        <v>0</v>
      </c>
      <c r="S28" s="12">
        <v>0</v>
      </c>
      <c r="T28" s="4"/>
      <c r="U28" s="12">
        <v>0</v>
      </c>
      <c r="V28" s="12">
        <v>0</v>
      </c>
      <c r="W28" s="12">
        <v>0</v>
      </c>
      <c r="X28" s="12">
        <v>0</v>
      </c>
      <c r="Y28" s="12">
        <v>0</v>
      </c>
      <c r="Z28" s="4"/>
      <c r="AA28" s="12">
        <v>0</v>
      </c>
      <c r="AB28" s="12">
        <v>0</v>
      </c>
      <c r="AC28" s="12">
        <v>0</v>
      </c>
      <c r="AD28" s="12">
        <v>0</v>
      </c>
      <c r="AE28" s="12">
        <v>0</v>
      </c>
      <c r="AF28" s="4"/>
      <c r="AG28" s="12">
        <v>0</v>
      </c>
      <c r="AH28" s="12">
        <v>0</v>
      </c>
      <c r="AI28" s="12">
        <v>0</v>
      </c>
      <c r="AJ28" s="12">
        <v>0</v>
      </c>
      <c r="AK28" s="12">
        <v>0</v>
      </c>
    </row>
    <row r="29" spans="1:37" x14ac:dyDescent="0.2">
      <c r="A29" s="35" t="s">
        <v>64</v>
      </c>
      <c r="B29" s="1"/>
      <c r="C29" s="8">
        <f>+SUM(C25:C28)</f>
        <v>4480000</v>
      </c>
      <c r="D29" s="8">
        <f>+SUM(D25:D28)</f>
        <v>11258000</v>
      </c>
      <c r="E29" s="9"/>
      <c r="F29" s="9"/>
      <c r="G29" s="8">
        <f>+SUM(G25:G28)</f>
        <v>15738000</v>
      </c>
      <c r="H29" s="4"/>
      <c r="I29" s="8">
        <v>8683000</v>
      </c>
      <c r="J29" s="8">
        <v>10077000</v>
      </c>
      <c r="K29" s="8">
        <v>21205000</v>
      </c>
      <c r="L29" s="8">
        <v>-275000</v>
      </c>
      <c r="M29" s="8">
        <v>39690000</v>
      </c>
      <c r="N29" s="4"/>
      <c r="O29" s="8">
        <v>6414000</v>
      </c>
      <c r="P29" s="8">
        <v>11035000</v>
      </c>
      <c r="Q29" s="8">
        <v>8338000</v>
      </c>
      <c r="R29" s="8">
        <v>9289000</v>
      </c>
      <c r="S29" s="8">
        <v>35076000</v>
      </c>
      <c r="T29" s="4"/>
      <c r="U29" s="8">
        <v>7368000</v>
      </c>
      <c r="V29" s="8">
        <v>6752000</v>
      </c>
      <c r="W29" s="8">
        <v>6905000</v>
      </c>
      <c r="X29" s="8">
        <v>7503000</v>
      </c>
      <c r="Y29" s="8">
        <v>28528000</v>
      </c>
      <c r="Z29" s="4"/>
      <c r="AA29" s="8">
        <v>9013000</v>
      </c>
      <c r="AB29" s="8">
        <v>3679000</v>
      </c>
      <c r="AC29" s="8">
        <v>3018000</v>
      </c>
      <c r="AD29" s="8">
        <v>6654000</v>
      </c>
      <c r="AE29" s="8">
        <v>22364000</v>
      </c>
      <c r="AF29" s="4"/>
      <c r="AG29" s="8">
        <v>8480000</v>
      </c>
      <c r="AH29" s="8">
        <v>9200000</v>
      </c>
      <c r="AI29" s="8">
        <v>9645000</v>
      </c>
      <c r="AJ29" s="8">
        <v>10284000</v>
      </c>
      <c r="AK29" s="8">
        <v>37609000</v>
      </c>
    </row>
    <row r="30" spans="1:37" x14ac:dyDescent="0.2">
      <c r="A30" s="11"/>
      <c r="B30" s="1"/>
      <c r="C30" s="10"/>
      <c r="D30" s="10"/>
      <c r="E30" s="10"/>
      <c r="F30" s="10"/>
      <c r="G30" s="10"/>
      <c r="H30" s="4"/>
      <c r="I30" s="10"/>
      <c r="J30" s="10"/>
      <c r="K30" s="10"/>
      <c r="L30" s="10"/>
      <c r="M30" s="10"/>
      <c r="N30" s="4"/>
      <c r="O30" s="10"/>
      <c r="P30" s="10"/>
      <c r="Q30" s="10"/>
      <c r="R30" s="10"/>
      <c r="S30" s="10"/>
      <c r="T30" s="4"/>
      <c r="U30" s="10"/>
      <c r="V30" s="10"/>
      <c r="W30" s="10"/>
      <c r="X30" s="10"/>
      <c r="Y30" s="10"/>
      <c r="Z30" s="4"/>
      <c r="AA30" s="10"/>
      <c r="AB30" s="10"/>
      <c r="AC30" s="10"/>
      <c r="AD30" s="10"/>
      <c r="AE30" s="10"/>
      <c r="AF30" s="4"/>
      <c r="AG30" s="10"/>
      <c r="AH30" s="10"/>
      <c r="AI30" s="10"/>
      <c r="AJ30" s="10"/>
      <c r="AK30" s="10"/>
    </row>
    <row r="31" spans="1:37" x14ac:dyDescent="0.2">
      <c r="A31" s="13" t="s">
        <v>65</v>
      </c>
      <c r="B31" s="1"/>
      <c r="C31" s="12">
        <v>0</v>
      </c>
      <c r="D31" s="12">
        <v>0</v>
      </c>
      <c r="E31" s="1"/>
      <c r="F31" s="1"/>
      <c r="G31" s="12">
        <f>+SUM(C31:F31)</f>
        <v>0</v>
      </c>
      <c r="H31" s="4"/>
      <c r="I31" s="12">
        <v>0</v>
      </c>
      <c r="J31" s="12">
        <v>0</v>
      </c>
      <c r="K31" s="12">
        <v>0</v>
      </c>
      <c r="L31" s="12">
        <v>0</v>
      </c>
      <c r="M31" s="12">
        <v>0</v>
      </c>
      <c r="N31" s="4"/>
      <c r="O31" s="12">
        <v>0</v>
      </c>
      <c r="P31" s="12">
        <v>0</v>
      </c>
      <c r="Q31" s="12">
        <v>0</v>
      </c>
      <c r="R31" s="12">
        <v>0</v>
      </c>
      <c r="S31" s="12">
        <v>0</v>
      </c>
      <c r="T31" s="4"/>
      <c r="U31" s="12">
        <v>0</v>
      </c>
      <c r="V31" s="12">
        <v>0</v>
      </c>
      <c r="W31" s="12">
        <v>0</v>
      </c>
      <c r="X31" s="12">
        <v>0</v>
      </c>
      <c r="Y31" s="12">
        <v>0</v>
      </c>
      <c r="Z31" s="4"/>
      <c r="AA31" s="12">
        <v>0</v>
      </c>
      <c r="AB31" s="12">
        <v>0</v>
      </c>
      <c r="AC31" s="12">
        <v>0</v>
      </c>
      <c r="AD31" s="12">
        <v>0</v>
      </c>
      <c r="AE31" s="12">
        <v>0</v>
      </c>
      <c r="AF31" s="4"/>
      <c r="AG31" s="12">
        <v>0</v>
      </c>
      <c r="AH31" s="12">
        <v>0</v>
      </c>
      <c r="AI31" s="12">
        <v>0</v>
      </c>
      <c r="AJ31" s="12">
        <v>0</v>
      </c>
      <c r="AK31" s="12">
        <v>0</v>
      </c>
    </row>
    <row r="32" spans="1:37" x14ac:dyDescent="0.2">
      <c r="A32" s="13" t="s">
        <v>21</v>
      </c>
      <c r="B32" s="1"/>
      <c r="C32" s="12">
        <v>147000</v>
      </c>
      <c r="D32" s="12">
        <v>147000</v>
      </c>
      <c r="E32" s="1"/>
      <c r="F32" s="1"/>
      <c r="G32" s="12">
        <f>+SUM(C32:F32)</f>
        <v>294000</v>
      </c>
      <c r="H32" s="4"/>
      <c r="I32" s="12">
        <v>147000</v>
      </c>
      <c r="J32" s="12">
        <v>146000</v>
      </c>
      <c r="K32" s="12">
        <v>147000</v>
      </c>
      <c r="L32" s="12">
        <v>147000</v>
      </c>
      <c r="M32" s="12">
        <v>587000</v>
      </c>
      <c r="N32" s="4"/>
      <c r="O32" s="12">
        <v>482000</v>
      </c>
      <c r="P32" s="12">
        <v>258000</v>
      </c>
      <c r="Q32" s="12">
        <v>147000</v>
      </c>
      <c r="R32" s="12">
        <v>147000</v>
      </c>
      <c r="S32" s="12">
        <v>1034000</v>
      </c>
      <c r="T32" s="4"/>
      <c r="U32" s="12">
        <v>482000</v>
      </c>
      <c r="V32" s="12">
        <v>482000</v>
      </c>
      <c r="W32" s="12">
        <v>482000</v>
      </c>
      <c r="X32" s="12">
        <v>482000</v>
      </c>
      <c r="Y32" s="12">
        <v>1928000</v>
      </c>
      <c r="Z32" s="4"/>
      <c r="AA32" s="12">
        <v>663000</v>
      </c>
      <c r="AB32" s="12">
        <v>542000</v>
      </c>
      <c r="AC32" s="12">
        <v>482000</v>
      </c>
      <c r="AD32" s="12">
        <v>482000</v>
      </c>
      <c r="AE32" s="12">
        <v>2169000</v>
      </c>
      <c r="AF32" s="4"/>
      <c r="AG32" s="12">
        <v>970000</v>
      </c>
      <c r="AH32" s="12">
        <v>812000</v>
      </c>
      <c r="AI32" s="12">
        <v>733000</v>
      </c>
      <c r="AJ32" s="12">
        <v>733000</v>
      </c>
      <c r="AK32" s="12">
        <v>3248000</v>
      </c>
    </row>
    <row r="33" spans="1:37" x14ac:dyDescent="0.2">
      <c r="A33" s="13" t="s">
        <v>66</v>
      </c>
      <c r="B33" s="1"/>
      <c r="C33" s="12">
        <v>6569000</v>
      </c>
      <c r="D33" s="12">
        <v>0</v>
      </c>
      <c r="E33" s="1"/>
      <c r="F33" s="1"/>
      <c r="G33" s="12">
        <f>+SUM(C33:F33)</f>
        <v>6569000</v>
      </c>
      <c r="H33" s="4"/>
      <c r="I33" s="1"/>
      <c r="J33" s="1"/>
      <c r="K33" s="1"/>
      <c r="L33" s="1"/>
      <c r="M33" s="1"/>
      <c r="N33" s="4"/>
      <c r="O33" s="1"/>
      <c r="P33" s="1"/>
      <c r="Q33" s="1"/>
      <c r="R33" s="1"/>
      <c r="S33" s="1"/>
      <c r="T33" s="4"/>
      <c r="U33" s="1"/>
      <c r="V33" s="1"/>
      <c r="W33" s="1"/>
      <c r="X33" s="1"/>
      <c r="Y33" s="1"/>
      <c r="Z33" s="4"/>
      <c r="AA33" s="1"/>
      <c r="AB33" s="1"/>
      <c r="AC33" s="1"/>
      <c r="AD33" s="1"/>
      <c r="AE33" s="1"/>
      <c r="AF33" s="4"/>
      <c r="AG33" s="1"/>
      <c r="AH33" s="1"/>
      <c r="AI33" s="1"/>
      <c r="AJ33" s="1"/>
      <c r="AK33" s="1"/>
    </row>
    <row r="34" spans="1:37" x14ac:dyDescent="0.2">
      <c r="A34" s="11"/>
      <c r="B34" s="1"/>
      <c r="C34" s="1"/>
      <c r="D34" s="1"/>
      <c r="E34" s="1"/>
      <c r="F34" s="1"/>
      <c r="G34" s="1"/>
      <c r="H34" s="4"/>
      <c r="I34" s="1"/>
      <c r="J34" s="1"/>
      <c r="K34" s="1"/>
      <c r="L34" s="1"/>
      <c r="M34" s="1"/>
      <c r="N34" s="4"/>
      <c r="O34" s="1"/>
      <c r="P34" s="1"/>
      <c r="Q34" s="1"/>
      <c r="R34" s="1"/>
      <c r="S34" s="1"/>
      <c r="T34" s="4"/>
      <c r="U34" s="1"/>
      <c r="V34" s="1"/>
      <c r="W34" s="1"/>
      <c r="X34" s="1"/>
      <c r="Y34" s="1"/>
      <c r="Z34" s="4"/>
      <c r="AA34" s="1"/>
      <c r="AB34" s="1"/>
      <c r="AC34" s="1"/>
      <c r="AD34" s="1"/>
      <c r="AE34" s="1"/>
      <c r="AF34" s="4"/>
      <c r="AG34" s="1"/>
      <c r="AH34" s="1"/>
      <c r="AI34" s="1"/>
      <c r="AJ34" s="1"/>
      <c r="AK34" s="1"/>
    </row>
    <row r="35" spans="1:37" x14ac:dyDescent="0.2">
      <c r="A35" s="13" t="s">
        <v>63</v>
      </c>
      <c r="B35" s="1"/>
      <c r="C35" s="8">
        <v>0</v>
      </c>
      <c r="D35" s="8">
        <v>0</v>
      </c>
      <c r="E35" s="9"/>
      <c r="F35" s="9"/>
      <c r="G35" s="8">
        <f>+SUM(C35:F35)</f>
        <v>0</v>
      </c>
      <c r="H35" s="4"/>
      <c r="I35" s="8">
        <v>0</v>
      </c>
      <c r="J35" s="8">
        <v>9151000</v>
      </c>
      <c r="K35" s="8">
        <v>725000</v>
      </c>
      <c r="L35" s="8">
        <v>1376000</v>
      </c>
      <c r="M35" s="8">
        <v>11252000</v>
      </c>
      <c r="N35" s="4"/>
      <c r="O35" s="8">
        <v>0</v>
      </c>
      <c r="P35" s="8">
        <v>0</v>
      </c>
      <c r="Q35" s="8">
        <v>0</v>
      </c>
      <c r="R35" s="8">
        <v>0</v>
      </c>
      <c r="S35" s="8">
        <v>0</v>
      </c>
      <c r="T35" s="4"/>
      <c r="U35" s="8">
        <v>0</v>
      </c>
      <c r="V35" s="8">
        <v>0</v>
      </c>
      <c r="W35" s="8">
        <v>0</v>
      </c>
      <c r="X35" s="8">
        <v>0</v>
      </c>
      <c r="Y35" s="8">
        <v>0</v>
      </c>
      <c r="Z35" s="4"/>
      <c r="AA35" s="8">
        <v>0</v>
      </c>
      <c r="AB35" s="8">
        <v>1130000</v>
      </c>
      <c r="AC35" s="8">
        <v>0</v>
      </c>
      <c r="AD35" s="8">
        <v>0</v>
      </c>
      <c r="AE35" s="8">
        <v>1130000</v>
      </c>
      <c r="AF35" s="4"/>
      <c r="AG35" s="8">
        <v>0</v>
      </c>
      <c r="AH35" s="8">
        <v>0</v>
      </c>
      <c r="AI35" s="8">
        <v>0</v>
      </c>
      <c r="AJ35" s="8">
        <v>0</v>
      </c>
      <c r="AK35" s="8">
        <v>0</v>
      </c>
    </row>
    <row r="36" spans="1:37" x14ac:dyDescent="0.2">
      <c r="A36" s="11"/>
      <c r="B36" s="1"/>
      <c r="C36" s="10"/>
      <c r="D36" s="10"/>
      <c r="E36" s="10"/>
      <c r="F36" s="10"/>
      <c r="G36" s="10"/>
      <c r="H36" s="4"/>
      <c r="I36" s="10"/>
      <c r="J36" s="10"/>
      <c r="K36" s="10"/>
      <c r="L36" s="10"/>
      <c r="M36" s="10"/>
      <c r="N36" s="4"/>
      <c r="O36" s="10"/>
      <c r="P36" s="10"/>
      <c r="Q36" s="10"/>
      <c r="R36" s="10"/>
      <c r="S36" s="10"/>
      <c r="T36" s="4"/>
      <c r="U36" s="10"/>
      <c r="V36" s="10"/>
      <c r="W36" s="10"/>
      <c r="X36" s="10"/>
      <c r="Y36" s="10"/>
      <c r="Z36" s="4"/>
      <c r="AA36" s="10"/>
      <c r="AB36" s="10"/>
      <c r="AC36" s="10"/>
      <c r="AD36" s="10"/>
      <c r="AE36" s="10"/>
      <c r="AF36" s="4"/>
      <c r="AG36" s="10"/>
      <c r="AH36" s="10"/>
      <c r="AI36" s="10"/>
      <c r="AJ36" s="10"/>
      <c r="AK36" s="10"/>
    </row>
    <row r="37" spans="1:37" x14ac:dyDescent="0.2">
      <c r="A37" s="11" t="s">
        <v>67</v>
      </c>
      <c r="B37" s="1"/>
      <c r="C37" s="8">
        <v>12650000</v>
      </c>
      <c r="D37" s="8">
        <f>+D21-D29-D31-D32-D33-D35</f>
        <v>-2505000</v>
      </c>
      <c r="E37" s="9"/>
      <c r="F37" s="9"/>
      <c r="G37" s="8">
        <f>+SUM(C37:F37)</f>
        <v>10145000</v>
      </c>
      <c r="H37" s="4"/>
      <c r="I37" s="8">
        <v>15548000</v>
      </c>
      <c r="J37" s="8">
        <v>18029000</v>
      </c>
      <c r="K37" s="8">
        <v>18124000</v>
      </c>
      <c r="L37" s="8">
        <v>10022000</v>
      </c>
      <c r="M37" s="8">
        <v>61723000</v>
      </c>
      <c r="N37" s="4"/>
      <c r="O37" s="8">
        <v>7366000</v>
      </c>
      <c r="P37" s="8">
        <v>13251000</v>
      </c>
      <c r="Q37" s="8">
        <v>20067000</v>
      </c>
      <c r="R37" s="8">
        <v>13355000</v>
      </c>
      <c r="S37" s="8">
        <v>54039000</v>
      </c>
      <c r="T37" s="4"/>
      <c r="U37" s="8">
        <v>13607000</v>
      </c>
      <c r="V37" s="8">
        <v>19875000</v>
      </c>
      <c r="W37" s="8">
        <v>25099000</v>
      </c>
      <c r="X37" s="8">
        <v>6934000</v>
      </c>
      <c r="Y37" s="8">
        <v>65515000</v>
      </c>
      <c r="Z37" s="4"/>
      <c r="AA37" s="8">
        <v>60723000</v>
      </c>
      <c r="AB37" s="8">
        <v>65453000</v>
      </c>
      <c r="AC37" s="8">
        <v>51871000</v>
      </c>
      <c r="AD37" s="8">
        <v>28028000</v>
      </c>
      <c r="AE37" s="8">
        <v>206075000</v>
      </c>
      <c r="AF37" s="4"/>
      <c r="AG37" s="8">
        <v>49636000</v>
      </c>
      <c r="AH37" s="8">
        <v>54988000</v>
      </c>
      <c r="AI37" s="8">
        <v>55970000</v>
      </c>
      <c r="AJ37" s="8">
        <v>55321000</v>
      </c>
      <c r="AK37" s="8">
        <v>215915000</v>
      </c>
    </row>
    <row r="38" spans="1:37" x14ac:dyDescent="0.2">
      <c r="A38" s="13" t="s">
        <v>68</v>
      </c>
      <c r="B38" s="1"/>
      <c r="C38" s="34">
        <f>+IFERROR(C37/'Income Statements'!C$12,0)</f>
        <v>0.11679654319163867</v>
      </c>
      <c r="D38" s="34">
        <f>+IFERROR(D37/'Income Statements'!D$12,0)</f>
        <v>-2.1061216253709884E-2</v>
      </c>
      <c r="E38" s="10"/>
      <c r="F38" s="10"/>
      <c r="G38" s="34">
        <f>+G37/'Income Statements'!G$12</f>
        <v>4.4643053593666805E-2</v>
      </c>
      <c r="H38" s="4"/>
      <c r="I38" s="34">
        <v>0.14699999999999999</v>
      </c>
      <c r="J38" s="34">
        <v>0.156</v>
      </c>
      <c r="K38" s="34">
        <v>0.152</v>
      </c>
      <c r="L38" s="34">
        <v>9.7000000000000003E-2</v>
      </c>
      <c r="M38" s="34">
        <v>0.13900000000000001</v>
      </c>
      <c r="N38" s="4"/>
      <c r="O38" s="34">
        <v>0.08</v>
      </c>
      <c r="P38" s="34">
        <v>0.125</v>
      </c>
      <c r="Q38" s="34">
        <v>0.17299999999999999</v>
      </c>
      <c r="R38" s="34">
        <v>0.127</v>
      </c>
      <c r="S38" s="34">
        <v>0.129</v>
      </c>
      <c r="T38" s="4"/>
      <c r="U38" s="34">
        <v>0.128</v>
      </c>
      <c r="V38" s="34">
        <v>0.161</v>
      </c>
      <c r="W38" s="34">
        <v>0.2</v>
      </c>
      <c r="X38" s="34">
        <v>7.6999999999999999E-2</v>
      </c>
      <c r="Y38" s="34">
        <v>0.14699999999999999</v>
      </c>
      <c r="Z38" s="4"/>
      <c r="AA38" s="34">
        <v>0.33300000000000002</v>
      </c>
      <c r="AB38" s="34">
        <v>0.35599999999999998</v>
      </c>
      <c r="AC38" s="34">
        <v>0.32400000000000001</v>
      </c>
      <c r="AD38" s="34">
        <v>0.22500000000000001</v>
      </c>
      <c r="AE38" s="34">
        <v>0.316</v>
      </c>
      <c r="AF38" s="4"/>
      <c r="AG38" s="34">
        <v>0.28599999999999998</v>
      </c>
      <c r="AH38" s="34">
        <v>0.30499999999999999</v>
      </c>
      <c r="AI38" s="34">
        <v>0.317</v>
      </c>
      <c r="AJ38" s="34">
        <v>0.32</v>
      </c>
      <c r="AK38" s="34">
        <v>0.307</v>
      </c>
    </row>
    <row r="39" spans="1:37" x14ac:dyDescent="0.2">
      <c r="A39" s="1"/>
      <c r="B39" s="1"/>
      <c r="C39" s="1"/>
      <c r="D39" s="1"/>
      <c r="E39" s="1"/>
      <c r="F39" s="1"/>
      <c r="G39" s="1"/>
      <c r="H39" s="4"/>
      <c r="I39" s="1"/>
      <c r="J39" s="1"/>
      <c r="K39" s="1"/>
      <c r="L39" s="1"/>
      <c r="M39" s="1"/>
      <c r="N39" s="4"/>
      <c r="O39" s="1"/>
      <c r="P39" s="1"/>
      <c r="Q39" s="1"/>
      <c r="R39" s="1"/>
      <c r="S39" s="1"/>
      <c r="T39" s="4"/>
      <c r="U39" s="1"/>
      <c r="V39" s="1"/>
      <c r="W39" s="1"/>
      <c r="X39" s="1"/>
      <c r="Y39" s="1"/>
      <c r="Z39" s="4"/>
      <c r="AA39" s="1"/>
      <c r="AB39" s="1"/>
      <c r="AC39" s="1"/>
      <c r="AD39" s="1"/>
      <c r="AE39" s="1"/>
      <c r="AF39" s="4"/>
      <c r="AG39" s="1"/>
      <c r="AH39" s="1"/>
      <c r="AI39" s="1"/>
      <c r="AJ39" s="1"/>
      <c r="AK39" s="1"/>
    </row>
    <row r="40" spans="1:37" x14ac:dyDescent="0.2">
      <c r="A40" s="1"/>
      <c r="B40" s="1"/>
      <c r="C40" s="1"/>
      <c r="D40" s="1"/>
      <c r="E40" s="1"/>
      <c r="F40" s="1"/>
      <c r="G40" s="1"/>
      <c r="H40" s="4"/>
      <c r="I40" s="1"/>
      <c r="J40" s="1"/>
      <c r="K40" s="1"/>
      <c r="L40" s="1"/>
      <c r="M40" s="1"/>
      <c r="N40" s="4"/>
      <c r="O40" s="1"/>
      <c r="P40" s="1"/>
      <c r="Q40" s="1"/>
      <c r="R40" s="1"/>
      <c r="S40" s="1"/>
      <c r="T40" s="4"/>
      <c r="U40" s="1"/>
      <c r="V40" s="1"/>
      <c r="W40" s="1"/>
      <c r="X40" s="1"/>
      <c r="Y40" s="1"/>
      <c r="Z40" s="4"/>
      <c r="AA40" s="1"/>
      <c r="AB40" s="1"/>
      <c r="AC40" s="1"/>
      <c r="AD40" s="1"/>
      <c r="AE40" s="1"/>
      <c r="AF40" s="4"/>
      <c r="AG40" s="1"/>
      <c r="AH40" s="1"/>
      <c r="AI40" s="1"/>
      <c r="AJ40" s="1"/>
      <c r="AK40" s="1"/>
    </row>
    <row r="41" spans="1:37" x14ac:dyDescent="0.2">
      <c r="A41" s="2" t="s">
        <v>69</v>
      </c>
      <c r="B41" s="1"/>
      <c r="C41" s="1"/>
      <c r="D41" s="1"/>
      <c r="E41" s="1"/>
      <c r="F41" s="1"/>
      <c r="G41" s="1"/>
      <c r="H41" s="4"/>
      <c r="I41" s="1"/>
      <c r="J41" s="1"/>
      <c r="K41" s="1"/>
      <c r="L41" s="1"/>
      <c r="M41" s="1"/>
      <c r="N41" s="4"/>
      <c r="O41" s="1"/>
      <c r="P41" s="1"/>
      <c r="Q41" s="1"/>
      <c r="R41" s="1"/>
      <c r="S41" s="1"/>
      <c r="T41" s="4"/>
      <c r="U41" s="1"/>
      <c r="V41" s="1"/>
      <c r="W41" s="1"/>
      <c r="X41" s="1"/>
      <c r="Y41" s="1"/>
      <c r="Z41" s="4"/>
      <c r="AA41" s="1"/>
      <c r="AB41" s="1"/>
      <c r="AC41" s="1"/>
      <c r="AD41" s="1"/>
      <c r="AE41" s="1"/>
      <c r="AF41" s="4"/>
      <c r="AG41" s="1"/>
      <c r="AH41" s="1"/>
      <c r="AI41" s="1"/>
      <c r="AJ41" s="1"/>
      <c r="AK41" s="1"/>
    </row>
    <row r="42" spans="1:37" x14ac:dyDescent="0.2">
      <c r="A42" s="11" t="s">
        <v>70</v>
      </c>
      <c r="B42" s="1"/>
      <c r="C42" s="7">
        <v>3300000</v>
      </c>
      <c r="D42" s="7">
        <v>9833000</v>
      </c>
      <c r="E42" s="1"/>
      <c r="F42" s="1"/>
      <c r="G42" s="7">
        <f>+SUM(C42:F42)</f>
        <v>13133000</v>
      </c>
      <c r="H42" s="4"/>
      <c r="I42" s="7">
        <v>8790000</v>
      </c>
      <c r="J42" s="7">
        <v>1369000</v>
      </c>
      <c r="K42" s="7">
        <v>-1356000</v>
      </c>
      <c r="L42" s="7">
        <v>13290000</v>
      </c>
      <c r="M42" s="7">
        <v>22093000</v>
      </c>
      <c r="N42" s="4"/>
      <c r="O42" s="7">
        <v>3954000</v>
      </c>
      <c r="P42" s="7">
        <v>4849000</v>
      </c>
      <c r="Q42" s="7">
        <v>14291000</v>
      </c>
      <c r="R42" s="7">
        <v>9140000</v>
      </c>
      <c r="S42" s="7">
        <v>32234000</v>
      </c>
      <c r="T42" s="4"/>
      <c r="U42" s="7">
        <v>6875000</v>
      </c>
      <c r="V42" s="7">
        <v>14793000</v>
      </c>
      <c r="W42" s="7">
        <v>19796000</v>
      </c>
      <c r="X42" s="7">
        <v>14271000</v>
      </c>
      <c r="Y42" s="7">
        <v>55735000</v>
      </c>
      <c r="Z42" s="4"/>
      <c r="AA42" s="7">
        <v>46248000</v>
      </c>
      <c r="AB42" s="7">
        <v>55824000</v>
      </c>
      <c r="AC42" s="7">
        <v>45964000</v>
      </c>
      <c r="AD42" s="7">
        <v>22815000</v>
      </c>
      <c r="AE42" s="7">
        <v>170851000</v>
      </c>
      <c r="AF42" s="4"/>
      <c r="AG42" s="7">
        <v>39798000</v>
      </c>
      <c r="AH42" s="7">
        <v>41881000</v>
      </c>
      <c r="AI42" s="7">
        <v>42034000</v>
      </c>
      <c r="AJ42" s="7">
        <v>40700000</v>
      </c>
      <c r="AK42" s="7">
        <v>164413000</v>
      </c>
    </row>
    <row r="43" spans="1:37" x14ac:dyDescent="0.2">
      <c r="A43" s="11"/>
      <c r="B43" s="1"/>
      <c r="C43" s="1"/>
      <c r="D43" s="1"/>
      <c r="E43" s="1"/>
      <c r="F43" s="1"/>
      <c r="G43" s="1"/>
      <c r="H43" s="4"/>
      <c r="I43" s="1"/>
      <c r="J43" s="1"/>
      <c r="K43" s="1"/>
      <c r="L43" s="1"/>
      <c r="M43" s="1"/>
      <c r="N43" s="4"/>
      <c r="O43" s="1"/>
      <c r="P43" s="1"/>
      <c r="Q43" s="1"/>
      <c r="R43" s="1"/>
      <c r="S43" s="1"/>
      <c r="T43" s="4"/>
      <c r="U43" s="1"/>
      <c r="V43" s="1"/>
      <c r="W43" s="1"/>
      <c r="X43" s="1"/>
      <c r="Y43" s="1"/>
      <c r="Z43" s="4"/>
      <c r="AA43" s="1"/>
      <c r="AB43" s="1"/>
      <c r="AC43" s="1"/>
      <c r="AD43" s="1"/>
      <c r="AE43" s="1"/>
      <c r="AF43" s="4"/>
      <c r="AG43" s="1"/>
      <c r="AH43" s="1"/>
      <c r="AI43" s="1"/>
      <c r="AJ43" s="1"/>
      <c r="AK43" s="1"/>
    </row>
    <row r="44" spans="1:37" x14ac:dyDescent="0.2">
      <c r="A44" s="11" t="s">
        <v>71</v>
      </c>
      <c r="B44" s="1"/>
      <c r="C44" s="1"/>
      <c r="D44" s="1"/>
      <c r="E44" s="1"/>
      <c r="F44" s="1"/>
      <c r="G44" s="1"/>
      <c r="H44" s="4"/>
      <c r="I44" s="1"/>
      <c r="J44" s="1"/>
      <c r="K44" s="1"/>
      <c r="L44" s="1"/>
      <c r="M44" s="1"/>
      <c r="N44" s="4"/>
      <c r="O44" s="1"/>
      <c r="P44" s="1"/>
      <c r="Q44" s="1"/>
      <c r="R44" s="1"/>
      <c r="S44" s="1"/>
      <c r="T44" s="4"/>
      <c r="U44" s="1"/>
      <c r="V44" s="1"/>
      <c r="W44" s="1"/>
      <c r="X44" s="1"/>
      <c r="Y44" s="1"/>
      <c r="Z44" s="4"/>
      <c r="AA44" s="1"/>
      <c r="AB44" s="1"/>
      <c r="AC44" s="1"/>
      <c r="AD44" s="1"/>
      <c r="AE44" s="1"/>
      <c r="AF44" s="4"/>
      <c r="AG44" s="1"/>
      <c r="AH44" s="1"/>
      <c r="AI44" s="1"/>
      <c r="AJ44" s="1"/>
      <c r="AK44" s="1"/>
    </row>
    <row r="45" spans="1:37" x14ac:dyDescent="0.2">
      <c r="A45" s="13" t="s">
        <v>72</v>
      </c>
      <c r="B45" s="1"/>
      <c r="C45" s="12">
        <v>4480000</v>
      </c>
      <c r="D45" s="12">
        <f>+D29</f>
        <v>11258000</v>
      </c>
      <c r="E45" s="1"/>
      <c r="F45" s="1"/>
      <c r="G45" s="12">
        <f>+SUM(C45:F45)</f>
        <v>15738000</v>
      </c>
      <c r="H45" s="4"/>
      <c r="I45" s="12">
        <v>8683000</v>
      </c>
      <c r="J45" s="12">
        <v>10077000</v>
      </c>
      <c r="K45" s="12">
        <v>21205000</v>
      </c>
      <c r="L45" s="12">
        <v>-275000</v>
      </c>
      <c r="M45" s="12">
        <v>39690000</v>
      </c>
      <c r="N45" s="4"/>
      <c r="O45" s="12">
        <v>6414000</v>
      </c>
      <c r="P45" s="12">
        <v>11035000</v>
      </c>
      <c r="Q45" s="12">
        <v>8338000</v>
      </c>
      <c r="R45" s="12">
        <v>9289000</v>
      </c>
      <c r="S45" s="12">
        <v>35076000</v>
      </c>
      <c r="T45" s="4"/>
      <c r="U45" s="12">
        <v>7368000</v>
      </c>
      <c r="V45" s="12">
        <v>6752000</v>
      </c>
      <c r="W45" s="12">
        <v>6905000</v>
      </c>
      <c r="X45" s="12">
        <v>7503000</v>
      </c>
      <c r="Y45" s="12">
        <v>28528000</v>
      </c>
      <c r="Z45" s="4"/>
      <c r="AA45" s="12">
        <v>9013000</v>
      </c>
      <c r="AB45" s="12">
        <v>3679000</v>
      </c>
      <c r="AC45" s="12">
        <v>3018000</v>
      </c>
      <c r="AD45" s="12">
        <v>6654000</v>
      </c>
      <c r="AE45" s="12">
        <v>22364000</v>
      </c>
      <c r="AF45" s="4"/>
      <c r="AG45" s="12">
        <v>8480000</v>
      </c>
      <c r="AH45" s="12">
        <v>9200000</v>
      </c>
      <c r="AI45" s="12">
        <v>9645000</v>
      </c>
      <c r="AJ45" s="12">
        <v>10284000</v>
      </c>
      <c r="AK45" s="12">
        <v>37609000</v>
      </c>
    </row>
    <row r="46" spans="1:37" x14ac:dyDescent="0.2">
      <c r="A46" s="13" t="s">
        <v>21</v>
      </c>
      <c r="B46" s="1"/>
      <c r="C46" s="12">
        <v>147000</v>
      </c>
      <c r="D46" s="12">
        <f>+D32</f>
        <v>147000</v>
      </c>
      <c r="E46" s="1"/>
      <c r="F46" s="1"/>
      <c r="G46" s="12">
        <f>+SUM(C46:F46)</f>
        <v>294000</v>
      </c>
      <c r="H46" s="4"/>
      <c r="I46" s="12">
        <v>147000</v>
      </c>
      <c r="J46" s="12">
        <v>146000</v>
      </c>
      <c r="K46" s="12">
        <v>147000</v>
      </c>
      <c r="L46" s="12">
        <v>147000</v>
      </c>
      <c r="M46" s="12">
        <v>587000</v>
      </c>
      <c r="N46" s="4"/>
      <c r="O46" s="12">
        <v>482000</v>
      </c>
      <c r="P46" s="12">
        <v>258000</v>
      </c>
      <c r="Q46" s="12">
        <v>147000</v>
      </c>
      <c r="R46" s="12">
        <v>147000</v>
      </c>
      <c r="S46" s="12">
        <v>1034000</v>
      </c>
      <c r="T46" s="4"/>
      <c r="U46" s="12">
        <v>482000</v>
      </c>
      <c r="V46" s="12">
        <v>482000</v>
      </c>
      <c r="W46" s="12">
        <v>482000</v>
      </c>
      <c r="X46" s="12">
        <v>482000</v>
      </c>
      <c r="Y46" s="12">
        <v>1928000</v>
      </c>
      <c r="Z46" s="4"/>
      <c r="AA46" s="12">
        <v>663000</v>
      </c>
      <c r="AB46" s="12">
        <v>542000</v>
      </c>
      <c r="AC46" s="12">
        <v>482000</v>
      </c>
      <c r="AD46" s="12">
        <v>482000</v>
      </c>
      <c r="AE46" s="12">
        <v>2169000</v>
      </c>
      <c r="AF46" s="4"/>
      <c r="AG46" s="12">
        <v>970000</v>
      </c>
      <c r="AH46" s="12">
        <v>812000</v>
      </c>
      <c r="AI46" s="12">
        <v>733000</v>
      </c>
      <c r="AJ46" s="12">
        <v>733000</v>
      </c>
      <c r="AK46" s="12">
        <v>3248000</v>
      </c>
    </row>
    <row r="47" spans="1:37" x14ac:dyDescent="0.2">
      <c r="A47" s="13" t="s">
        <v>63</v>
      </c>
      <c r="B47" s="1"/>
      <c r="C47" s="12">
        <v>0</v>
      </c>
      <c r="D47" s="12">
        <v>0</v>
      </c>
      <c r="E47" s="1"/>
      <c r="F47" s="1"/>
      <c r="G47" s="12">
        <f>+SUM(C47:F47)</f>
        <v>0</v>
      </c>
      <c r="H47" s="4"/>
      <c r="I47" s="12">
        <v>0</v>
      </c>
      <c r="J47" s="12">
        <v>9151000</v>
      </c>
      <c r="K47" s="12">
        <v>725000</v>
      </c>
      <c r="L47" s="12">
        <v>1376000</v>
      </c>
      <c r="M47" s="12">
        <v>11252000</v>
      </c>
      <c r="N47" s="4"/>
      <c r="O47" s="12">
        <v>0</v>
      </c>
      <c r="P47" s="12">
        <v>0</v>
      </c>
      <c r="Q47" s="12">
        <v>0</v>
      </c>
      <c r="R47" s="12">
        <v>0</v>
      </c>
      <c r="S47" s="12">
        <v>0</v>
      </c>
      <c r="T47" s="4"/>
      <c r="U47" s="12">
        <v>0</v>
      </c>
      <c r="V47" s="12">
        <v>0</v>
      </c>
      <c r="W47" s="12">
        <v>0</v>
      </c>
      <c r="X47" s="12">
        <v>0</v>
      </c>
      <c r="Y47" s="12">
        <v>0</v>
      </c>
      <c r="Z47" s="4"/>
      <c r="AA47" s="12">
        <v>0</v>
      </c>
      <c r="AB47" s="12">
        <v>1130000</v>
      </c>
      <c r="AC47" s="12">
        <v>0</v>
      </c>
      <c r="AD47" s="12">
        <v>0</v>
      </c>
      <c r="AE47" s="12">
        <v>1130000</v>
      </c>
      <c r="AF47" s="4"/>
      <c r="AG47" s="12">
        <v>0</v>
      </c>
      <c r="AH47" s="12">
        <v>0</v>
      </c>
      <c r="AI47" s="12">
        <v>0</v>
      </c>
      <c r="AJ47" s="12">
        <v>0</v>
      </c>
      <c r="AK47" s="12">
        <v>0</v>
      </c>
    </row>
    <row r="48" spans="1:37" x14ac:dyDescent="0.2">
      <c r="A48" s="13" t="s">
        <v>73</v>
      </c>
      <c r="B48" s="1"/>
      <c r="C48" s="12">
        <v>-611000</v>
      </c>
      <c r="D48" s="24">
        <v>-363000</v>
      </c>
      <c r="E48" s="1"/>
      <c r="F48" s="1"/>
      <c r="G48" s="12">
        <f>+SUM(C48:F48)</f>
        <v>-974000</v>
      </c>
      <c r="H48" s="4"/>
      <c r="I48" s="12">
        <v>239000</v>
      </c>
      <c r="J48" s="12">
        <v>-871000</v>
      </c>
      <c r="K48" s="12">
        <v>-527000</v>
      </c>
      <c r="L48" s="12">
        <v>-1806000</v>
      </c>
      <c r="M48" s="12">
        <v>-2965000</v>
      </c>
      <c r="N48" s="4"/>
      <c r="O48" s="12">
        <v>-358000</v>
      </c>
      <c r="P48" s="12">
        <v>-269000</v>
      </c>
      <c r="Q48" s="12">
        <v>-160000</v>
      </c>
      <c r="R48" s="12">
        <v>-1366000</v>
      </c>
      <c r="S48" s="12">
        <v>-2153000</v>
      </c>
      <c r="T48" s="4"/>
      <c r="U48" s="12">
        <v>-501000</v>
      </c>
      <c r="V48" s="12">
        <v>-1016000</v>
      </c>
      <c r="W48" s="12">
        <v>-580000</v>
      </c>
      <c r="X48" s="12">
        <v>-9556000</v>
      </c>
      <c r="Y48" s="12">
        <v>-11653000</v>
      </c>
      <c r="Z48" s="4"/>
      <c r="AA48" s="12">
        <v>-122000</v>
      </c>
      <c r="AB48" s="12">
        <v>-1259000</v>
      </c>
      <c r="AC48" s="12">
        <v>-1116000</v>
      </c>
      <c r="AD48" s="12">
        <v>-2085000</v>
      </c>
      <c r="AE48" s="12">
        <v>-4582000</v>
      </c>
      <c r="AF48" s="4"/>
      <c r="AG48" s="12">
        <v>-2578000</v>
      </c>
      <c r="AH48" s="12">
        <v>-1101000</v>
      </c>
      <c r="AI48" s="12">
        <v>-565000</v>
      </c>
      <c r="AJ48" s="12">
        <v>-800000</v>
      </c>
      <c r="AK48" s="12">
        <v>-5044000</v>
      </c>
    </row>
    <row r="49" spans="1:37" x14ac:dyDescent="0.2">
      <c r="A49" s="13" t="s">
        <v>66</v>
      </c>
      <c r="B49" s="1"/>
      <c r="C49" s="8">
        <v>6569000</v>
      </c>
      <c r="D49" s="8">
        <v>0</v>
      </c>
      <c r="E49" s="9"/>
      <c r="F49" s="9"/>
      <c r="G49" s="8">
        <f>+SUM(C49:F49)</f>
        <v>6569000</v>
      </c>
      <c r="H49" s="4"/>
      <c r="I49" s="9"/>
      <c r="J49" s="9"/>
      <c r="K49" s="9"/>
      <c r="L49" s="9"/>
      <c r="M49" s="9"/>
      <c r="N49" s="4"/>
      <c r="O49" s="9"/>
      <c r="P49" s="9"/>
      <c r="Q49" s="9"/>
      <c r="R49" s="9"/>
      <c r="S49" s="9"/>
      <c r="T49" s="4"/>
      <c r="U49" s="9"/>
      <c r="V49" s="9"/>
      <c r="W49" s="9"/>
      <c r="X49" s="9"/>
      <c r="Y49" s="9"/>
      <c r="Z49" s="4"/>
      <c r="AA49" s="9"/>
      <c r="AB49" s="9"/>
      <c r="AC49" s="9"/>
      <c r="AD49" s="9"/>
      <c r="AE49" s="9"/>
      <c r="AF49" s="4"/>
      <c r="AG49" s="9"/>
      <c r="AH49" s="9"/>
      <c r="AI49" s="9"/>
      <c r="AJ49" s="9"/>
      <c r="AK49" s="9"/>
    </row>
    <row r="50" spans="1:37" x14ac:dyDescent="0.2">
      <c r="A50" s="11"/>
      <c r="B50" s="1"/>
      <c r="C50" s="10"/>
      <c r="D50" s="10"/>
      <c r="E50" s="10"/>
      <c r="F50" s="10"/>
      <c r="G50" s="10"/>
      <c r="H50" s="4"/>
      <c r="I50" s="10"/>
      <c r="J50" s="10"/>
      <c r="K50" s="10"/>
      <c r="L50" s="10"/>
      <c r="M50" s="10"/>
      <c r="N50" s="4"/>
      <c r="O50" s="10"/>
      <c r="P50" s="10"/>
      <c r="Q50" s="10"/>
      <c r="R50" s="10"/>
      <c r="S50" s="10"/>
      <c r="T50" s="4"/>
      <c r="U50" s="10"/>
      <c r="V50" s="10"/>
      <c r="W50" s="10"/>
      <c r="X50" s="10"/>
      <c r="Y50" s="10"/>
      <c r="Z50" s="4"/>
      <c r="AA50" s="10"/>
      <c r="AB50" s="10"/>
      <c r="AC50" s="10"/>
      <c r="AD50" s="10"/>
      <c r="AE50" s="10"/>
      <c r="AF50" s="4"/>
      <c r="AG50" s="10"/>
      <c r="AH50" s="10"/>
      <c r="AI50" s="10"/>
      <c r="AJ50" s="10"/>
      <c r="AK50" s="10"/>
    </row>
    <row r="51" spans="1:37" x14ac:dyDescent="0.2">
      <c r="A51" s="11" t="s">
        <v>74</v>
      </c>
      <c r="B51" s="1"/>
      <c r="C51" s="8">
        <f>+C42+SUM(C45:C49)</f>
        <v>13885000</v>
      </c>
      <c r="D51" s="8">
        <f>+D42+SUM(D45:D49)</f>
        <v>20875000</v>
      </c>
      <c r="E51" s="9"/>
      <c r="F51" s="9"/>
      <c r="G51" s="8">
        <f>+G42+SUM(G45:G49)</f>
        <v>34760000</v>
      </c>
      <c r="H51" s="4"/>
      <c r="I51" s="8">
        <v>17859000</v>
      </c>
      <c r="J51" s="8">
        <v>19872000</v>
      </c>
      <c r="K51" s="8">
        <v>20194000</v>
      </c>
      <c r="L51" s="8">
        <v>12732000</v>
      </c>
      <c r="M51" s="8">
        <v>70657000</v>
      </c>
      <c r="N51" s="4"/>
      <c r="O51" s="8">
        <v>10492000</v>
      </c>
      <c r="P51" s="8">
        <v>15873000</v>
      </c>
      <c r="Q51" s="8">
        <v>22616000</v>
      </c>
      <c r="R51" s="8">
        <v>17210000</v>
      </c>
      <c r="S51" s="8">
        <v>66191000</v>
      </c>
      <c r="T51" s="4"/>
      <c r="U51" s="8">
        <v>14224000</v>
      </c>
      <c r="V51" s="8">
        <v>21011000</v>
      </c>
      <c r="W51" s="8">
        <v>26603000</v>
      </c>
      <c r="X51" s="8">
        <v>12700000</v>
      </c>
      <c r="Y51" s="8">
        <v>74538000</v>
      </c>
      <c r="Z51" s="4"/>
      <c r="AA51" s="8">
        <v>55802000</v>
      </c>
      <c r="AB51" s="8">
        <v>59916000</v>
      </c>
      <c r="AC51" s="8">
        <v>48348000</v>
      </c>
      <c r="AD51" s="8">
        <v>27866000</v>
      </c>
      <c r="AE51" s="8">
        <v>191932000</v>
      </c>
      <c r="AF51" s="4"/>
      <c r="AG51" s="8">
        <v>46670000</v>
      </c>
      <c r="AH51" s="8">
        <v>50792000</v>
      </c>
      <c r="AI51" s="8">
        <v>51847000</v>
      </c>
      <c r="AJ51" s="8">
        <v>50917000</v>
      </c>
      <c r="AK51" s="8">
        <v>200226000</v>
      </c>
    </row>
    <row r="52" spans="1:37" x14ac:dyDescent="0.2">
      <c r="A52" s="11"/>
      <c r="B52" s="1"/>
      <c r="C52" s="10"/>
      <c r="D52" s="10"/>
      <c r="E52" s="10"/>
      <c r="F52" s="10"/>
      <c r="G52" s="10"/>
      <c r="H52" s="4"/>
      <c r="I52" s="10"/>
      <c r="J52" s="10"/>
      <c r="K52" s="10"/>
      <c r="L52" s="10"/>
      <c r="M52" s="10"/>
      <c r="N52" s="4"/>
      <c r="O52" s="10"/>
      <c r="P52" s="10"/>
      <c r="Q52" s="10"/>
      <c r="R52" s="10"/>
      <c r="S52" s="10"/>
      <c r="T52" s="4"/>
      <c r="U52" s="10"/>
      <c r="V52" s="10"/>
      <c r="W52" s="10"/>
      <c r="X52" s="10"/>
      <c r="Y52" s="10"/>
      <c r="Z52" s="4"/>
      <c r="AA52" s="10"/>
      <c r="AB52" s="10"/>
      <c r="AC52" s="10"/>
      <c r="AD52" s="10"/>
      <c r="AE52" s="10"/>
      <c r="AF52" s="4"/>
      <c r="AG52" s="10"/>
      <c r="AH52" s="10"/>
      <c r="AI52" s="10"/>
      <c r="AJ52" s="10"/>
      <c r="AK52" s="10"/>
    </row>
    <row r="53" spans="1:37" x14ac:dyDescent="0.2">
      <c r="A53" s="11" t="s">
        <v>75</v>
      </c>
      <c r="B53" s="1"/>
      <c r="C53" s="1"/>
      <c r="D53" s="1"/>
      <c r="E53" s="1"/>
      <c r="F53" s="1"/>
      <c r="G53" s="1"/>
      <c r="H53" s="4"/>
      <c r="I53" s="1"/>
      <c r="J53" s="1"/>
      <c r="K53" s="1"/>
      <c r="L53" s="1"/>
      <c r="M53" s="1"/>
      <c r="N53" s="4"/>
      <c r="O53" s="1"/>
      <c r="P53" s="1"/>
      <c r="Q53" s="1"/>
      <c r="R53" s="1"/>
      <c r="S53" s="1"/>
      <c r="T53" s="4"/>
      <c r="U53" s="1"/>
      <c r="V53" s="1"/>
      <c r="W53" s="1"/>
      <c r="X53" s="1"/>
      <c r="Y53" s="1"/>
      <c r="Z53" s="4"/>
      <c r="AA53" s="1"/>
      <c r="AB53" s="1"/>
      <c r="AC53" s="1"/>
      <c r="AD53" s="1"/>
      <c r="AE53" s="1"/>
      <c r="AF53" s="4"/>
      <c r="AG53" s="1"/>
      <c r="AH53" s="1"/>
      <c r="AI53" s="1"/>
      <c r="AJ53" s="1"/>
      <c r="AK53" s="1"/>
    </row>
    <row r="54" spans="1:37" x14ac:dyDescent="0.2">
      <c r="A54" s="13" t="s">
        <v>76</v>
      </c>
      <c r="B54" s="1"/>
      <c r="C54" s="8">
        <v>55874000</v>
      </c>
      <c r="D54" s="25">
        <v>56696000</v>
      </c>
      <c r="E54" s="9"/>
      <c r="F54" s="9"/>
      <c r="G54" s="25">
        <v>56335000</v>
      </c>
      <c r="H54" s="4"/>
      <c r="I54" s="8">
        <v>57123000</v>
      </c>
      <c r="J54" s="8">
        <v>56387000</v>
      </c>
      <c r="K54" s="8">
        <v>56162000</v>
      </c>
      <c r="L54" s="8">
        <v>55694000</v>
      </c>
      <c r="M54" s="8">
        <v>56324000</v>
      </c>
      <c r="N54" s="4"/>
      <c r="O54" s="8">
        <v>57132000</v>
      </c>
      <c r="P54" s="8">
        <v>56984000</v>
      </c>
      <c r="Q54" s="8">
        <v>57004000</v>
      </c>
      <c r="R54" s="8">
        <v>57097000</v>
      </c>
      <c r="S54" s="8">
        <v>57130000</v>
      </c>
      <c r="T54" s="4"/>
      <c r="U54" s="8">
        <v>57579000</v>
      </c>
      <c r="V54" s="8">
        <v>57669000</v>
      </c>
      <c r="W54" s="8">
        <v>57741000</v>
      </c>
      <c r="X54" s="8">
        <v>57272000</v>
      </c>
      <c r="Y54" s="8">
        <v>57622000</v>
      </c>
      <c r="Z54" s="4"/>
      <c r="AA54" s="8">
        <v>60107000</v>
      </c>
      <c r="AB54" s="8">
        <v>58305000</v>
      </c>
      <c r="AC54" s="8">
        <v>57603000</v>
      </c>
      <c r="AD54" s="8">
        <v>57535000</v>
      </c>
      <c r="AE54" s="8">
        <v>58371000</v>
      </c>
      <c r="AF54" s="4"/>
      <c r="AG54" s="8">
        <v>61451000</v>
      </c>
      <c r="AH54" s="8">
        <v>61466000</v>
      </c>
      <c r="AI54" s="8">
        <v>61363000</v>
      </c>
      <c r="AJ54" s="8">
        <v>61381000</v>
      </c>
      <c r="AK54" s="8">
        <v>61467000</v>
      </c>
    </row>
    <row r="55" spans="1:37" x14ac:dyDescent="0.2">
      <c r="A55" s="11"/>
      <c r="B55" s="1"/>
      <c r="C55" s="10"/>
      <c r="D55" s="10"/>
      <c r="E55" s="10"/>
      <c r="F55" s="10"/>
      <c r="G55" s="10"/>
      <c r="H55" s="4"/>
      <c r="I55" s="10"/>
      <c r="J55" s="10"/>
      <c r="K55" s="10"/>
      <c r="L55" s="10"/>
      <c r="M55" s="10"/>
      <c r="N55" s="4"/>
      <c r="O55" s="10"/>
      <c r="P55" s="10"/>
      <c r="Q55" s="10"/>
      <c r="R55" s="10"/>
      <c r="S55" s="10"/>
      <c r="T55" s="4"/>
      <c r="U55" s="10"/>
      <c r="V55" s="10"/>
      <c r="W55" s="10"/>
      <c r="X55" s="10"/>
      <c r="Y55" s="10"/>
      <c r="Z55" s="4"/>
      <c r="AA55" s="10"/>
      <c r="AB55" s="10"/>
      <c r="AC55" s="10"/>
      <c r="AD55" s="10"/>
      <c r="AE55" s="10"/>
      <c r="AF55" s="4"/>
      <c r="AG55" s="10"/>
      <c r="AH55" s="10"/>
      <c r="AI55" s="10"/>
      <c r="AJ55" s="10"/>
      <c r="AK55" s="10"/>
    </row>
    <row r="56" spans="1:37" x14ac:dyDescent="0.2">
      <c r="A56" s="11" t="s">
        <v>77</v>
      </c>
      <c r="B56" s="1"/>
      <c r="C56" s="36">
        <f>+C51/C54</f>
        <v>0.24850556609514265</v>
      </c>
      <c r="D56" s="36">
        <f>+D51/D54</f>
        <v>0.3681917595597573</v>
      </c>
      <c r="E56" s="17"/>
      <c r="F56" s="17"/>
      <c r="G56" s="36">
        <f>+G51/G54</f>
        <v>0.61702316499511844</v>
      </c>
      <c r="H56" s="4"/>
      <c r="I56" s="36">
        <v>0.31</v>
      </c>
      <c r="J56" s="36">
        <v>0.35</v>
      </c>
      <c r="K56" s="36">
        <v>0.36</v>
      </c>
      <c r="L56" s="36">
        <v>0.23</v>
      </c>
      <c r="M56" s="36">
        <v>1.25</v>
      </c>
      <c r="N56" s="4"/>
      <c r="O56" s="36">
        <v>0.18</v>
      </c>
      <c r="P56" s="36">
        <v>0.28000000000000003</v>
      </c>
      <c r="Q56" s="36">
        <v>0.4</v>
      </c>
      <c r="R56" s="36">
        <v>0.3</v>
      </c>
      <c r="S56" s="36">
        <v>1.1599999999999999</v>
      </c>
      <c r="T56" s="4"/>
      <c r="U56" s="36">
        <v>0.25</v>
      </c>
      <c r="V56" s="36">
        <v>0.36</v>
      </c>
      <c r="W56" s="36">
        <v>0.46</v>
      </c>
      <c r="X56" s="36">
        <v>0.22</v>
      </c>
      <c r="Y56" s="36">
        <v>1.29</v>
      </c>
      <c r="Z56" s="4"/>
      <c r="AA56" s="36">
        <v>0.93</v>
      </c>
      <c r="AB56" s="36">
        <v>1.03</v>
      </c>
      <c r="AC56" s="36">
        <v>0.84</v>
      </c>
      <c r="AD56" s="36">
        <v>0.48</v>
      </c>
      <c r="AE56" s="36">
        <v>3.29</v>
      </c>
      <c r="AF56" s="4"/>
      <c r="AG56" s="36">
        <v>0.76</v>
      </c>
      <c r="AH56" s="36">
        <v>0.83</v>
      </c>
      <c r="AI56" s="36">
        <v>0.84</v>
      </c>
      <c r="AJ56" s="36">
        <v>0.83</v>
      </c>
      <c r="AK56" s="36">
        <v>3.26</v>
      </c>
    </row>
    <row r="57" spans="1:37" x14ac:dyDescent="0.2">
      <c r="A57" s="1"/>
      <c r="B57" s="1"/>
      <c r="C57" s="18"/>
      <c r="D57" s="18"/>
      <c r="E57" s="18"/>
      <c r="F57" s="18"/>
      <c r="G57" s="18"/>
      <c r="H57" s="4"/>
      <c r="I57" s="18"/>
      <c r="J57" s="18"/>
      <c r="K57" s="18"/>
      <c r="L57" s="18"/>
      <c r="M57" s="18"/>
      <c r="N57" s="4"/>
      <c r="O57" s="18"/>
      <c r="P57" s="18"/>
      <c r="Q57" s="18"/>
      <c r="R57" s="18"/>
      <c r="S57" s="18"/>
      <c r="T57" s="4"/>
      <c r="U57" s="18"/>
      <c r="V57" s="18"/>
      <c r="W57" s="18"/>
      <c r="X57" s="18"/>
      <c r="Y57" s="18"/>
      <c r="Z57" s="4"/>
      <c r="AA57" s="18"/>
      <c r="AB57" s="18"/>
      <c r="AC57" s="18"/>
      <c r="AD57" s="18"/>
      <c r="AE57" s="18"/>
      <c r="AF57" s="4"/>
      <c r="AG57" s="18"/>
      <c r="AH57" s="18"/>
      <c r="AI57" s="18"/>
      <c r="AJ57" s="18"/>
      <c r="AK57" s="18"/>
    </row>
    <row r="58" spans="1:37" x14ac:dyDescent="0.2">
      <c r="A58" s="1"/>
      <c r="B58" s="1"/>
      <c r="C58" s="1"/>
      <c r="D58" s="1"/>
      <c r="E58" s="1"/>
      <c r="F58" s="1"/>
      <c r="G58" s="1"/>
      <c r="H58" s="4"/>
      <c r="I58" s="1"/>
      <c r="J58" s="1"/>
      <c r="K58" s="1"/>
      <c r="L58" s="1"/>
      <c r="M58" s="1"/>
      <c r="N58" s="4"/>
      <c r="O58" s="1"/>
      <c r="P58" s="1"/>
      <c r="Q58" s="1"/>
      <c r="R58" s="1"/>
      <c r="S58" s="1"/>
      <c r="T58" s="4"/>
      <c r="U58" s="1"/>
      <c r="V58" s="1"/>
      <c r="W58" s="1"/>
      <c r="X58" s="1"/>
      <c r="Y58" s="1"/>
      <c r="Z58" s="4"/>
      <c r="AA58" s="1"/>
      <c r="AB58" s="1"/>
      <c r="AC58" s="1"/>
      <c r="AD58" s="1"/>
      <c r="AE58" s="1"/>
      <c r="AF58" s="4"/>
      <c r="AG58" s="1"/>
      <c r="AH58" s="1"/>
      <c r="AI58" s="1"/>
      <c r="AJ58" s="1"/>
      <c r="AK58" s="1"/>
    </row>
    <row r="59" spans="1:37" x14ac:dyDescent="0.2">
      <c r="A59" s="2" t="s">
        <v>78</v>
      </c>
      <c r="B59" s="1"/>
      <c r="C59" s="1"/>
      <c r="D59" s="1"/>
      <c r="E59" s="1"/>
      <c r="F59" s="1"/>
      <c r="G59" s="1"/>
      <c r="H59" s="4"/>
      <c r="I59" s="1"/>
      <c r="J59" s="1"/>
      <c r="K59" s="1"/>
      <c r="L59" s="1"/>
      <c r="M59" s="1"/>
      <c r="N59" s="4"/>
      <c r="O59" s="1"/>
      <c r="P59" s="1"/>
      <c r="Q59" s="1"/>
      <c r="R59" s="1"/>
      <c r="S59" s="1"/>
      <c r="T59" s="4"/>
      <c r="U59" s="1"/>
      <c r="V59" s="1"/>
      <c r="W59" s="1"/>
      <c r="X59" s="1"/>
      <c r="Y59" s="1"/>
      <c r="Z59" s="4"/>
      <c r="AA59" s="1"/>
      <c r="AB59" s="1"/>
      <c r="AC59" s="1"/>
      <c r="AD59" s="1"/>
      <c r="AE59" s="1"/>
      <c r="AF59" s="4"/>
      <c r="AG59" s="1"/>
      <c r="AH59" s="1"/>
      <c r="AI59" s="1"/>
      <c r="AJ59" s="1"/>
      <c r="AK59" s="1"/>
    </row>
    <row r="60" spans="1:37" x14ac:dyDescent="0.2">
      <c r="A60" s="11" t="s">
        <v>79</v>
      </c>
      <c r="B60" s="1"/>
      <c r="C60" s="12">
        <v>20045000</v>
      </c>
      <c r="D60" s="12">
        <v>21980000</v>
      </c>
      <c r="E60" s="1"/>
      <c r="F60" s="1"/>
      <c r="G60" s="12">
        <v>42025000</v>
      </c>
      <c r="H60" s="4"/>
      <c r="I60" s="12">
        <v>26386000</v>
      </c>
      <c r="J60" s="12">
        <v>29072000</v>
      </c>
      <c r="K60" s="12">
        <v>29854000</v>
      </c>
      <c r="L60" s="12">
        <v>26206000</v>
      </c>
      <c r="M60" s="12">
        <v>111518000</v>
      </c>
      <c r="N60" s="4"/>
      <c r="O60" s="12">
        <v>15905000</v>
      </c>
      <c r="P60" s="12">
        <v>17631000</v>
      </c>
      <c r="Q60" s="12">
        <v>32919000</v>
      </c>
      <c r="R60" s="12">
        <v>14726000</v>
      </c>
      <c r="S60" s="12">
        <v>81181000</v>
      </c>
      <c r="T60" s="4"/>
      <c r="U60" s="12">
        <v>16585000</v>
      </c>
      <c r="V60" s="12">
        <v>6181000</v>
      </c>
      <c r="W60" s="12">
        <v>26726000</v>
      </c>
      <c r="X60" s="12">
        <v>16267000</v>
      </c>
      <c r="Y60" s="12">
        <v>65759000</v>
      </c>
      <c r="Z60" s="4"/>
      <c r="AA60" s="12">
        <v>74597000</v>
      </c>
      <c r="AB60" s="12">
        <v>66822000</v>
      </c>
      <c r="AC60" s="12">
        <v>49826000</v>
      </c>
      <c r="AD60" s="12">
        <v>24098000</v>
      </c>
      <c r="AE60" s="12">
        <v>215343000</v>
      </c>
      <c r="AF60" s="4"/>
      <c r="AG60" s="12">
        <v>58122000</v>
      </c>
      <c r="AH60" s="12">
        <v>66848000</v>
      </c>
      <c r="AI60" s="12">
        <v>58735000</v>
      </c>
      <c r="AJ60" s="12">
        <v>47163000</v>
      </c>
      <c r="AK60" s="12">
        <v>230868000</v>
      </c>
    </row>
    <row r="61" spans="1:37" x14ac:dyDescent="0.2">
      <c r="A61" s="11"/>
      <c r="B61" s="1"/>
      <c r="C61" s="1"/>
      <c r="D61" s="1"/>
      <c r="E61" s="1"/>
      <c r="F61" s="1"/>
      <c r="G61" s="1"/>
      <c r="H61" s="4"/>
      <c r="I61" s="1"/>
      <c r="J61" s="1"/>
      <c r="K61" s="1"/>
      <c r="L61" s="1"/>
      <c r="M61" s="1"/>
      <c r="N61" s="4"/>
      <c r="O61" s="1"/>
      <c r="P61" s="1"/>
      <c r="Q61" s="1"/>
      <c r="R61" s="1"/>
      <c r="S61" s="1"/>
      <c r="T61" s="4"/>
      <c r="U61" s="1"/>
      <c r="V61" s="1"/>
      <c r="W61" s="1"/>
      <c r="X61" s="1"/>
      <c r="Y61" s="1"/>
      <c r="Z61" s="4"/>
      <c r="AA61" s="1"/>
      <c r="AB61" s="1"/>
      <c r="AC61" s="1"/>
      <c r="AD61" s="1"/>
      <c r="AE61" s="1"/>
      <c r="AF61" s="4"/>
      <c r="AG61" s="1"/>
      <c r="AH61" s="1"/>
      <c r="AI61" s="1"/>
      <c r="AJ61" s="1"/>
      <c r="AK61" s="1"/>
    </row>
    <row r="62" spans="1:37" x14ac:dyDescent="0.2">
      <c r="A62" s="11" t="s">
        <v>80</v>
      </c>
      <c r="B62" s="1"/>
      <c r="C62" s="8">
        <v>-1998000</v>
      </c>
      <c r="D62" s="8">
        <v>-4302000</v>
      </c>
      <c r="E62" s="9"/>
      <c r="F62" s="9"/>
      <c r="G62" s="8">
        <v>-6300000</v>
      </c>
      <c r="H62" s="4"/>
      <c r="I62" s="8">
        <v>-5726000</v>
      </c>
      <c r="J62" s="8">
        <v>-5926000</v>
      </c>
      <c r="K62" s="8">
        <v>-5694000</v>
      </c>
      <c r="L62" s="8">
        <v>-7050000</v>
      </c>
      <c r="M62" s="8">
        <v>-24396000</v>
      </c>
      <c r="N62" s="4"/>
      <c r="O62" s="8">
        <v>-4343000</v>
      </c>
      <c r="P62" s="8">
        <v>-4167000</v>
      </c>
      <c r="Q62" s="8">
        <v>-5731000</v>
      </c>
      <c r="R62" s="8">
        <v>-3045000</v>
      </c>
      <c r="S62" s="8">
        <v>-17286000</v>
      </c>
      <c r="T62" s="4"/>
      <c r="U62" s="8">
        <v>-4082000</v>
      </c>
      <c r="V62" s="8">
        <v>-3129000</v>
      </c>
      <c r="W62" s="8">
        <v>-7530000</v>
      </c>
      <c r="X62" s="8">
        <v>-6143000</v>
      </c>
      <c r="Y62" s="8">
        <v>-20884000</v>
      </c>
      <c r="Z62" s="4"/>
      <c r="AA62" s="8">
        <v>-14700000</v>
      </c>
      <c r="AB62" s="8">
        <v>-13244000</v>
      </c>
      <c r="AC62" s="8">
        <v>-5500000</v>
      </c>
      <c r="AD62" s="8">
        <v>-5767000</v>
      </c>
      <c r="AE62" s="8">
        <v>-39211000</v>
      </c>
      <c r="AF62" s="4"/>
      <c r="AG62" s="8">
        <v>-11051000</v>
      </c>
      <c r="AH62" s="8">
        <v>-8243000</v>
      </c>
      <c r="AI62" s="8">
        <v>-11011000</v>
      </c>
      <c r="AJ62" s="8">
        <v>-16967000</v>
      </c>
      <c r="AK62" s="8">
        <v>-47272000</v>
      </c>
    </row>
    <row r="63" spans="1:37" x14ac:dyDescent="0.2">
      <c r="A63" s="11"/>
      <c r="B63" s="1"/>
      <c r="C63" s="10"/>
      <c r="D63" s="10"/>
      <c r="E63" s="10"/>
      <c r="F63" s="10"/>
      <c r="G63" s="10"/>
      <c r="H63" s="4"/>
      <c r="I63" s="10"/>
      <c r="J63" s="10"/>
      <c r="K63" s="10"/>
      <c r="L63" s="10"/>
      <c r="M63" s="10"/>
      <c r="N63" s="4"/>
      <c r="O63" s="10"/>
      <c r="P63" s="10"/>
      <c r="Q63" s="10"/>
      <c r="R63" s="10"/>
      <c r="S63" s="10"/>
      <c r="T63" s="4"/>
      <c r="U63" s="10"/>
      <c r="V63" s="10"/>
      <c r="W63" s="10"/>
      <c r="X63" s="10"/>
      <c r="Y63" s="10"/>
      <c r="Z63" s="4"/>
      <c r="AA63" s="10"/>
      <c r="AB63" s="10"/>
      <c r="AC63" s="10"/>
      <c r="AD63" s="10"/>
      <c r="AE63" s="10"/>
      <c r="AF63" s="4"/>
      <c r="AG63" s="10"/>
      <c r="AH63" s="10"/>
      <c r="AI63" s="10"/>
      <c r="AJ63" s="10"/>
      <c r="AK63" s="10"/>
    </row>
    <row r="64" spans="1:37" x14ac:dyDescent="0.2">
      <c r="A64" s="11" t="s">
        <v>81</v>
      </c>
      <c r="B64" s="1"/>
      <c r="C64" s="8">
        <f>+C60+C62</f>
        <v>18047000</v>
      </c>
      <c r="D64" s="8">
        <f>+D60+D62</f>
        <v>17678000</v>
      </c>
      <c r="E64" s="9"/>
      <c r="F64" s="9"/>
      <c r="G64" s="8">
        <f>+G60+G62</f>
        <v>35725000</v>
      </c>
      <c r="H64" s="4"/>
      <c r="I64" s="8">
        <f>+I60+I62</f>
        <v>20660000</v>
      </c>
      <c r="J64" s="8">
        <f>+J60+J62</f>
        <v>23146000</v>
      </c>
      <c r="K64" s="8">
        <f>+K60+K62</f>
        <v>24160000</v>
      </c>
      <c r="L64" s="8">
        <f>+L60+L62</f>
        <v>19156000</v>
      </c>
      <c r="M64" s="8">
        <f>+M60+M62</f>
        <v>87122000</v>
      </c>
      <c r="N64" s="4"/>
      <c r="O64" s="8">
        <v>11562000</v>
      </c>
      <c r="P64" s="8">
        <v>13464000</v>
      </c>
      <c r="Q64" s="8">
        <v>27188000</v>
      </c>
      <c r="R64" s="8">
        <v>11681000</v>
      </c>
      <c r="S64" s="8">
        <v>63895000</v>
      </c>
      <c r="T64" s="4"/>
      <c r="U64" s="8">
        <v>12503000</v>
      </c>
      <c r="V64" s="8">
        <v>3052000</v>
      </c>
      <c r="W64" s="8">
        <v>19196000</v>
      </c>
      <c r="X64" s="8">
        <v>10124000</v>
      </c>
      <c r="Y64" s="8">
        <v>44875000</v>
      </c>
      <c r="Z64" s="4"/>
      <c r="AA64" s="8">
        <v>59897000</v>
      </c>
      <c r="AB64" s="8">
        <v>53578000</v>
      </c>
      <c r="AC64" s="8">
        <v>44326000</v>
      </c>
      <c r="AD64" s="8">
        <v>18331000</v>
      </c>
      <c r="AE64" s="8">
        <v>176132000</v>
      </c>
      <c r="AF64" s="4"/>
      <c r="AG64" s="8">
        <v>47071000</v>
      </c>
      <c r="AH64" s="8">
        <v>58605000</v>
      </c>
      <c r="AI64" s="8">
        <v>47724000</v>
      </c>
      <c r="AJ64" s="8">
        <v>30196000</v>
      </c>
      <c r="AK64" s="8">
        <v>183596000</v>
      </c>
    </row>
    <row r="65" spans="1:37" x14ac:dyDescent="0.2">
      <c r="A65" s="1"/>
      <c r="B65" s="1"/>
      <c r="C65" s="10"/>
      <c r="D65" s="10"/>
      <c r="E65" s="10"/>
      <c r="F65" s="10"/>
      <c r="G65" s="10"/>
      <c r="I65" s="10"/>
      <c r="J65" s="10"/>
      <c r="K65" s="10"/>
      <c r="L65" s="10"/>
      <c r="M65" s="10"/>
      <c r="O65" s="10"/>
      <c r="P65" s="10"/>
      <c r="Q65" s="10"/>
      <c r="R65" s="10"/>
      <c r="S65" s="10"/>
      <c r="U65" s="10"/>
      <c r="V65" s="10"/>
      <c r="W65" s="10"/>
      <c r="X65" s="10"/>
      <c r="Y65" s="10"/>
      <c r="Z65" s="1"/>
      <c r="AA65" s="10"/>
      <c r="AB65" s="10"/>
      <c r="AC65" s="10"/>
      <c r="AD65" s="10"/>
      <c r="AE65" s="10"/>
      <c r="AG65" s="10"/>
      <c r="AH65" s="10"/>
      <c r="AI65" s="10"/>
      <c r="AJ65" s="10"/>
      <c r="AK65" s="10"/>
    </row>
    <row r="66" spans="1:37" x14ac:dyDescent="0.2">
      <c r="A66" s="1"/>
      <c r="B66" s="1"/>
      <c r="C66" s="1"/>
      <c r="D66" s="1"/>
      <c r="Z66" s="1"/>
    </row>
    <row r="67" spans="1:37" x14ac:dyDescent="0.2">
      <c r="A67" s="37"/>
      <c r="B67" s="1"/>
      <c r="C67" s="1"/>
      <c r="D67" s="1"/>
      <c r="Z67" s="1"/>
    </row>
    <row r="68" spans="1:37" x14ac:dyDescent="0.2">
      <c r="A68" s="48" t="s">
        <v>84</v>
      </c>
      <c r="B68" s="1"/>
      <c r="C68" s="1"/>
      <c r="D68" s="1"/>
      <c r="Z68" s="1"/>
    </row>
    <row r="69" spans="1:37" x14ac:dyDescent="0.2">
      <c r="A69" s="48"/>
      <c r="B69" s="1"/>
      <c r="C69" s="1"/>
      <c r="D69" s="1"/>
      <c r="Z69" s="1"/>
    </row>
    <row r="70" spans="1:37" x14ac:dyDescent="0.2">
      <c r="A70" s="48" t="s">
        <v>85</v>
      </c>
      <c r="B70" s="1"/>
      <c r="C70" s="1"/>
      <c r="D70" s="1"/>
      <c r="Z70" s="1"/>
    </row>
    <row r="71" spans="1:37" x14ac:dyDescent="0.2">
      <c r="A71" s="47" t="s">
        <v>45</v>
      </c>
      <c r="B71" s="1"/>
      <c r="C71" s="1"/>
      <c r="D71" s="1"/>
      <c r="Z71" s="1"/>
    </row>
    <row r="72" spans="1:37" x14ac:dyDescent="0.2">
      <c r="A72" s="47" t="s">
        <v>86</v>
      </c>
      <c r="B72" s="1"/>
      <c r="C72" s="1"/>
      <c r="D72" s="1"/>
      <c r="Z72" s="1"/>
    </row>
    <row r="73" spans="1:37" x14ac:dyDescent="0.2">
      <c r="A73" s="47" t="s">
        <v>47</v>
      </c>
    </row>
    <row r="74" spans="1:37" x14ac:dyDescent="0.2">
      <c r="A74" s="47" t="s">
        <v>48</v>
      </c>
    </row>
    <row r="75" spans="1:37" x14ac:dyDescent="0.2">
      <c r="A75" s="37"/>
    </row>
    <row r="76" spans="1:37" x14ac:dyDescent="0.2">
      <c r="A76" s="2" t="s">
        <v>82</v>
      </c>
      <c r="B76" s="1"/>
      <c r="C76" s="1"/>
      <c r="D76" s="1"/>
      <c r="Z76" s="1"/>
    </row>
    <row r="77" spans="1:37" ht="139.5" customHeight="1" x14ac:dyDescent="0.2">
      <c r="A77" s="49" t="s">
        <v>83</v>
      </c>
      <c r="B77" s="1"/>
      <c r="C77" s="1"/>
      <c r="D77" s="1"/>
      <c r="Z77" s="1"/>
    </row>
    <row r="78" spans="1:37" x14ac:dyDescent="0.2">
      <c r="A78" s="1"/>
      <c r="B78" s="1"/>
      <c r="C78" s="1"/>
      <c r="D78" s="1"/>
      <c r="Z78" s="1"/>
    </row>
    <row r="79" spans="1:37" x14ac:dyDescent="0.2">
      <c r="A79" s="1"/>
    </row>
    <row r="83" spans="1:26" x14ac:dyDescent="0.2">
      <c r="A83" s="1"/>
      <c r="B83" s="1"/>
      <c r="C83" s="1"/>
      <c r="D83" s="1"/>
      <c r="Z83" s="1"/>
    </row>
    <row r="84" spans="1:26" x14ac:dyDescent="0.2">
      <c r="A84" s="1"/>
      <c r="B84" s="1"/>
      <c r="C84" s="1"/>
      <c r="D84" s="1"/>
      <c r="Z84" s="1"/>
    </row>
    <row r="85" spans="1:26" x14ac:dyDescent="0.2">
      <c r="A85" s="11"/>
    </row>
    <row r="86" spans="1:26" x14ac:dyDescent="0.2">
      <c r="A86" s="1"/>
      <c r="B86" s="1"/>
      <c r="C86" s="1"/>
      <c r="D86" s="1"/>
      <c r="Z86" s="1"/>
    </row>
    <row r="87" spans="1:26" x14ac:dyDescent="0.2">
      <c r="A87" s="11"/>
      <c r="B87" s="1"/>
      <c r="C87" s="1"/>
      <c r="D87" s="1"/>
      <c r="Z87" s="1"/>
    </row>
    <row r="88" spans="1:26" x14ac:dyDescent="0.2">
      <c r="A88" s="1"/>
    </row>
    <row r="89" spans="1:26" x14ac:dyDescent="0.2">
      <c r="A89" s="11"/>
    </row>
    <row r="90" spans="1:26" x14ac:dyDescent="0.2">
      <c r="A90" s="1"/>
    </row>
    <row r="91" spans="1:26" x14ac:dyDescent="0.2">
      <c r="A91" s="11"/>
    </row>
    <row r="92" spans="1:26" x14ac:dyDescent="0.2">
      <c r="A92" s="1"/>
    </row>
  </sheetData>
  <mergeCells count="6">
    <mergeCell ref="AG5:AK5"/>
    <mergeCell ref="C5:G5"/>
    <mergeCell ref="I5:M5"/>
    <mergeCell ref="O5:S5"/>
    <mergeCell ref="U5:Y5"/>
    <mergeCell ref="AA5:AE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61"/>
  <sheetViews>
    <sheetView workbookViewId="0">
      <pane xSplit="1" ySplit="7" topLeftCell="B8" activePane="bottomRight" state="frozen"/>
      <selection pane="topRight"/>
      <selection pane="bottomLeft"/>
      <selection pane="bottomRight" activeCell="B8" sqref="B8"/>
    </sheetView>
  </sheetViews>
  <sheetFormatPr defaultColWidth="13.7109375" defaultRowHeight="12.75" x14ac:dyDescent="0.2"/>
  <cols>
    <col min="1" max="1" width="62.85546875" customWidth="1"/>
    <col min="2" max="2" width="4.140625" customWidth="1"/>
    <col min="7" max="7" width="1" customWidth="1"/>
    <col min="12" max="12" width="1" customWidth="1"/>
    <col min="17" max="17" width="1" customWidth="1"/>
    <col min="22" max="22" width="1" customWidth="1"/>
    <col min="27" max="27" width="1" customWidth="1"/>
  </cols>
  <sheetData>
    <row r="1" spans="1:32" ht="15" customHeight="1" x14ac:dyDescent="0.2">
      <c r="A1" s="2" t="s">
        <v>50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15" customHeight="1" x14ac:dyDescent="0.2">
      <c r="A2" s="2" t="s">
        <v>87</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15" customHeight="1" x14ac:dyDescent="0.2">
      <c r="A3" s="2" t="s">
        <v>88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2"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5" customHeight="1" x14ac:dyDescent="0.2">
      <c r="A5" s="3"/>
      <c r="B5" s="3"/>
      <c r="C5" s="46">
        <v>2026</v>
      </c>
      <c r="D5" s="45"/>
      <c r="E5" s="45"/>
      <c r="F5" s="45"/>
      <c r="G5" s="4"/>
      <c r="H5" s="46">
        <v>2025</v>
      </c>
      <c r="I5" s="45"/>
      <c r="J5" s="45"/>
      <c r="K5" s="45"/>
      <c r="L5" s="4"/>
      <c r="M5" s="46">
        <v>2024</v>
      </c>
      <c r="N5" s="45"/>
      <c r="O5" s="45"/>
      <c r="P5" s="45"/>
      <c r="Q5" s="4"/>
      <c r="R5" s="46">
        <v>2023</v>
      </c>
      <c r="S5" s="45"/>
      <c r="T5" s="45"/>
      <c r="U5" s="45"/>
      <c r="V5" s="4"/>
      <c r="W5" s="46">
        <v>2022</v>
      </c>
      <c r="X5" s="45"/>
      <c r="Y5" s="45"/>
      <c r="Z5" s="45"/>
      <c r="AA5" s="4"/>
      <c r="AB5" s="46">
        <v>2021</v>
      </c>
      <c r="AC5" s="45"/>
      <c r="AD5" s="45"/>
      <c r="AE5" s="45"/>
      <c r="AF5" s="1"/>
    </row>
    <row r="6" spans="1:32" ht="15" customHeight="1" x14ac:dyDescent="0.2">
      <c r="A6" s="3"/>
      <c r="B6" s="3"/>
      <c r="C6" s="3" t="s">
        <v>89</v>
      </c>
      <c r="D6" s="3" t="s">
        <v>90</v>
      </c>
      <c r="E6" s="3" t="s">
        <v>91</v>
      </c>
      <c r="F6" s="3" t="s">
        <v>92</v>
      </c>
      <c r="G6" s="4"/>
      <c r="H6" s="3" t="s">
        <v>89</v>
      </c>
      <c r="I6" s="3" t="s">
        <v>90</v>
      </c>
      <c r="J6" s="3" t="s">
        <v>91</v>
      </c>
      <c r="K6" s="3" t="s">
        <v>92</v>
      </c>
      <c r="L6" s="4"/>
      <c r="M6" s="3" t="s">
        <v>89</v>
      </c>
      <c r="N6" s="3" t="s">
        <v>90</v>
      </c>
      <c r="O6" s="3" t="s">
        <v>91</v>
      </c>
      <c r="P6" s="3" t="s">
        <v>92</v>
      </c>
      <c r="Q6" s="4"/>
      <c r="R6" s="3" t="s">
        <v>89</v>
      </c>
      <c r="S6" s="3" t="s">
        <v>90</v>
      </c>
      <c r="T6" s="3" t="s">
        <v>91</v>
      </c>
      <c r="U6" s="3" t="s">
        <v>92</v>
      </c>
      <c r="V6" s="4"/>
      <c r="W6" s="3" t="s">
        <v>89</v>
      </c>
      <c r="X6" s="3" t="s">
        <v>90</v>
      </c>
      <c r="Y6" s="3" t="s">
        <v>91</v>
      </c>
      <c r="Z6" s="3" t="s">
        <v>92</v>
      </c>
      <c r="AA6" s="4"/>
      <c r="AB6" s="3" t="s">
        <v>89</v>
      </c>
      <c r="AC6" s="3" t="s">
        <v>90</v>
      </c>
      <c r="AD6" s="3" t="s">
        <v>91</v>
      </c>
      <c r="AE6" s="3" t="s">
        <v>92</v>
      </c>
      <c r="AF6" s="1"/>
    </row>
    <row r="7" spans="1:32" ht="15" customHeight="1" x14ac:dyDescent="0.2">
      <c r="A7" s="38" t="s">
        <v>93</v>
      </c>
      <c r="B7" s="31"/>
      <c r="C7" s="39">
        <v>2026</v>
      </c>
      <c r="D7" s="39">
        <v>2026</v>
      </c>
      <c r="E7" s="39">
        <v>2026</v>
      </c>
      <c r="F7" s="39">
        <v>2026</v>
      </c>
      <c r="G7" s="4"/>
      <c r="H7" s="39">
        <v>2025</v>
      </c>
      <c r="I7" s="39">
        <v>2025</v>
      </c>
      <c r="J7" s="39">
        <v>2025</v>
      </c>
      <c r="K7" s="39">
        <v>2025</v>
      </c>
      <c r="L7" s="4"/>
      <c r="M7" s="39">
        <v>2024</v>
      </c>
      <c r="N7" s="39">
        <v>2024</v>
      </c>
      <c r="O7" s="39">
        <v>2024</v>
      </c>
      <c r="P7" s="39">
        <v>2024</v>
      </c>
      <c r="Q7" s="4"/>
      <c r="R7" s="39">
        <v>2023</v>
      </c>
      <c r="S7" s="39">
        <v>2023</v>
      </c>
      <c r="T7" s="39">
        <v>2023</v>
      </c>
      <c r="U7" s="39">
        <v>2023</v>
      </c>
      <c r="V7" s="4"/>
      <c r="W7" s="39">
        <v>2022</v>
      </c>
      <c r="X7" s="39">
        <v>2022</v>
      </c>
      <c r="Y7" s="39">
        <v>2022</v>
      </c>
      <c r="Z7" s="39">
        <v>2022</v>
      </c>
      <c r="AA7" s="4"/>
      <c r="AB7" s="39">
        <v>2021</v>
      </c>
      <c r="AC7" s="39">
        <v>2021</v>
      </c>
      <c r="AD7" s="39">
        <v>2021</v>
      </c>
      <c r="AE7" s="39">
        <v>2021</v>
      </c>
      <c r="AF7" s="1"/>
    </row>
    <row r="8" spans="1:32" ht="15" customHeight="1" x14ac:dyDescent="0.2">
      <c r="A8" s="1"/>
      <c r="B8" s="1"/>
      <c r="C8" s="1"/>
      <c r="D8" s="1"/>
      <c r="E8" s="1"/>
      <c r="F8" s="1"/>
      <c r="G8" s="4"/>
      <c r="H8" s="1"/>
      <c r="I8" s="1"/>
      <c r="J8" s="1"/>
      <c r="K8" s="1"/>
      <c r="L8" s="4"/>
      <c r="M8" s="1"/>
      <c r="N8" s="1"/>
      <c r="O8" s="1"/>
      <c r="P8" s="1"/>
      <c r="Q8" s="4"/>
      <c r="R8" s="1"/>
      <c r="S8" s="1"/>
      <c r="T8" s="1"/>
      <c r="U8" s="1"/>
      <c r="V8" s="4"/>
      <c r="W8" s="1"/>
      <c r="X8" s="1"/>
      <c r="Y8" s="1"/>
      <c r="Z8" s="1"/>
      <c r="AA8" s="4"/>
      <c r="AB8" s="1"/>
      <c r="AC8" s="1"/>
      <c r="AD8" s="1"/>
      <c r="AE8" s="1"/>
      <c r="AF8" s="1"/>
    </row>
    <row r="9" spans="1:32" ht="15" customHeight="1" x14ac:dyDescent="0.2">
      <c r="A9" s="11" t="s">
        <v>94</v>
      </c>
      <c r="B9" s="1"/>
      <c r="C9" s="1"/>
      <c r="D9" s="1"/>
      <c r="E9" s="1"/>
      <c r="F9" s="1"/>
      <c r="G9" s="4"/>
      <c r="H9" s="1"/>
      <c r="I9" s="1"/>
      <c r="J9" s="1"/>
      <c r="K9" s="1"/>
      <c r="L9" s="4"/>
      <c r="M9" s="1"/>
      <c r="N9" s="1"/>
      <c r="O9" s="1"/>
      <c r="P9" s="1"/>
      <c r="Q9" s="4"/>
      <c r="R9" s="1"/>
      <c r="S9" s="1"/>
      <c r="T9" s="1"/>
      <c r="U9" s="1"/>
      <c r="V9" s="4"/>
      <c r="W9" s="1"/>
      <c r="X9" s="1"/>
      <c r="Y9" s="1"/>
      <c r="Z9" s="1"/>
      <c r="AA9" s="4"/>
      <c r="AB9" s="1"/>
      <c r="AC9" s="1"/>
      <c r="AD9" s="1"/>
      <c r="AE9" s="1"/>
      <c r="AF9" s="1"/>
    </row>
    <row r="10" spans="1:32" ht="15" customHeight="1" x14ac:dyDescent="0.2">
      <c r="A10" s="35" t="s">
        <v>95</v>
      </c>
      <c r="B10" s="1"/>
      <c r="C10" s="7">
        <v>63390000</v>
      </c>
      <c r="D10" s="7">
        <v>70612000</v>
      </c>
      <c r="E10" s="1"/>
      <c r="F10" s="1"/>
      <c r="G10" s="4"/>
      <c r="H10" s="7">
        <v>49614000</v>
      </c>
      <c r="I10" s="7">
        <v>66935000</v>
      </c>
      <c r="J10" s="7">
        <v>48646000</v>
      </c>
      <c r="K10" s="7">
        <v>58755000</v>
      </c>
      <c r="L10" s="4"/>
      <c r="M10" s="7">
        <v>56443000</v>
      </c>
      <c r="N10" s="7">
        <v>50493000</v>
      </c>
      <c r="O10" s="7">
        <v>58469000</v>
      </c>
      <c r="P10" s="7">
        <v>50972000</v>
      </c>
      <c r="Q10" s="4"/>
      <c r="R10" s="7">
        <v>94189000</v>
      </c>
      <c r="S10" s="7">
        <v>84096000</v>
      </c>
      <c r="T10" s="7">
        <v>94743000</v>
      </c>
      <c r="U10" s="7">
        <v>63929000</v>
      </c>
      <c r="V10" s="4"/>
      <c r="W10" s="7">
        <v>170624000</v>
      </c>
      <c r="X10" s="7">
        <v>67383000</v>
      </c>
      <c r="Y10" s="7">
        <v>133474000</v>
      </c>
      <c r="Z10" s="7">
        <v>105372000</v>
      </c>
      <c r="AA10" s="4"/>
      <c r="AB10" s="7">
        <v>343272000</v>
      </c>
      <c r="AC10" s="7">
        <v>297481000</v>
      </c>
      <c r="AD10" s="7">
        <v>262435000</v>
      </c>
      <c r="AE10" s="7">
        <v>158117000</v>
      </c>
      <c r="AF10" s="1"/>
    </row>
    <row r="11" spans="1:32" ht="15" customHeight="1" x14ac:dyDescent="0.2">
      <c r="A11" s="35" t="s">
        <v>96</v>
      </c>
      <c r="B11" s="1"/>
      <c r="C11" s="12">
        <v>193814000</v>
      </c>
      <c r="D11" s="12">
        <v>192001000</v>
      </c>
      <c r="E11" s="1"/>
      <c r="F11" s="1"/>
      <c r="G11" s="4"/>
      <c r="H11" s="12">
        <v>239682000</v>
      </c>
      <c r="I11" s="12">
        <v>201801000</v>
      </c>
      <c r="J11" s="12">
        <v>193214000</v>
      </c>
      <c r="K11" s="12">
        <v>190755000</v>
      </c>
      <c r="L11" s="4"/>
      <c r="M11" s="12">
        <v>243163000</v>
      </c>
      <c r="N11" s="12">
        <v>239985000</v>
      </c>
      <c r="O11" s="12">
        <v>245282000</v>
      </c>
      <c r="P11" s="12">
        <v>249023000</v>
      </c>
      <c r="Q11" s="4"/>
      <c r="R11" s="12">
        <v>264439000</v>
      </c>
      <c r="S11" s="12">
        <v>262219000</v>
      </c>
      <c r="T11" s="12">
        <v>261896000</v>
      </c>
      <c r="U11" s="12">
        <v>247640000</v>
      </c>
      <c r="V11" s="4"/>
      <c r="W11" s="12">
        <v>273419000</v>
      </c>
      <c r="X11" s="12">
        <v>260209000</v>
      </c>
      <c r="Y11" s="12">
        <v>229754000</v>
      </c>
      <c r="Z11" s="12">
        <v>248441000</v>
      </c>
      <c r="AA11" s="4"/>
      <c r="AB11" s="12">
        <v>148067000</v>
      </c>
      <c r="AC11" s="12">
        <v>217777000</v>
      </c>
      <c r="AD11" s="12">
        <v>286506000</v>
      </c>
      <c r="AE11" s="12">
        <v>372235000</v>
      </c>
      <c r="AF11" s="1"/>
    </row>
    <row r="12" spans="1:32" ht="15" customHeight="1" x14ac:dyDescent="0.2">
      <c r="A12" s="35" t="s">
        <v>97</v>
      </c>
      <c r="B12" s="1"/>
      <c r="C12" s="12">
        <v>14407000</v>
      </c>
      <c r="D12" s="12">
        <v>26778000</v>
      </c>
      <c r="E12" s="1"/>
      <c r="F12" s="1"/>
      <c r="G12" s="4"/>
      <c r="H12" s="12">
        <v>22806000</v>
      </c>
      <c r="I12" s="12">
        <v>27583000</v>
      </c>
      <c r="J12" s="12">
        <v>31515000</v>
      </c>
      <c r="K12" s="12">
        <v>18254000</v>
      </c>
      <c r="L12" s="4"/>
      <c r="M12" s="12">
        <v>12279000</v>
      </c>
      <c r="N12" s="12">
        <v>16372000</v>
      </c>
      <c r="O12" s="12">
        <v>16634000</v>
      </c>
      <c r="P12" s="12">
        <v>27172000</v>
      </c>
      <c r="Q12" s="4"/>
      <c r="R12" s="12">
        <v>20585000</v>
      </c>
      <c r="S12" s="12">
        <v>32077000</v>
      </c>
      <c r="T12" s="12">
        <v>28539000</v>
      </c>
      <c r="U12" s="12">
        <v>14674000</v>
      </c>
      <c r="V12" s="4"/>
      <c r="W12" s="12">
        <v>30658000</v>
      </c>
      <c r="X12" s="12">
        <v>27980000</v>
      </c>
      <c r="Y12" s="12">
        <v>16075000</v>
      </c>
      <c r="Z12" s="12">
        <v>20836000</v>
      </c>
      <c r="AA12" s="4"/>
      <c r="AB12" s="12">
        <v>42257000</v>
      </c>
      <c r="AC12" s="12">
        <v>41352000</v>
      </c>
      <c r="AD12" s="12">
        <v>38872000</v>
      </c>
      <c r="AE12" s="12">
        <v>41393000</v>
      </c>
      <c r="AF12" s="1"/>
    </row>
    <row r="13" spans="1:32" ht="15" customHeight="1" x14ac:dyDescent="0.2">
      <c r="A13" s="35" t="s">
        <v>98</v>
      </c>
      <c r="B13" s="1"/>
      <c r="C13" s="12">
        <v>162982000</v>
      </c>
      <c r="D13" s="12">
        <v>157790000</v>
      </c>
      <c r="E13" s="1"/>
      <c r="F13" s="1"/>
      <c r="G13" s="4"/>
      <c r="H13" s="12">
        <v>169068000</v>
      </c>
      <c r="I13" s="12">
        <v>168396000</v>
      </c>
      <c r="J13" s="12">
        <v>164618000</v>
      </c>
      <c r="K13" s="12">
        <v>166887000</v>
      </c>
      <c r="L13" s="4"/>
      <c r="M13" s="12">
        <v>167865000</v>
      </c>
      <c r="N13" s="12">
        <v>169884000</v>
      </c>
      <c r="O13" s="12">
        <v>167680000</v>
      </c>
      <c r="P13" s="12">
        <v>165612000</v>
      </c>
      <c r="Q13" s="4"/>
      <c r="R13" s="12">
        <v>142444000</v>
      </c>
      <c r="S13" s="12">
        <v>149741000</v>
      </c>
      <c r="T13" s="12">
        <v>150246000</v>
      </c>
      <c r="U13" s="12">
        <v>163164000</v>
      </c>
      <c r="V13" s="4"/>
      <c r="W13" s="12">
        <v>103115000</v>
      </c>
      <c r="X13" s="12">
        <v>111258000</v>
      </c>
      <c r="Y13" s="12">
        <v>120092000</v>
      </c>
      <c r="Z13" s="12">
        <v>135420000</v>
      </c>
      <c r="AA13" s="4"/>
      <c r="AB13" s="12">
        <v>90509000</v>
      </c>
      <c r="AC13" s="12">
        <v>89643000</v>
      </c>
      <c r="AD13" s="12">
        <v>91814000</v>
      </c>
      <c r="AE13" s="12">
        <v>99266000</v>
      </c>
      <c r="AF13" s="1"/>
    </row>
    <row r="14" spans="1:32" ht="15" customHeight="1" x14ac:dyDescent="0.2">
      <c r="A14" s="35" t="s">
        <v>99</v>
      </c>
      <c r="B14" s="1"/>
      <c r="C14" s="8">
        <v>23747000</v>
      </c>
      <c r="D14" s="8">
        <v>23983000</v>
      </c>
      <c r="E14" s="9"/>
      <c r="F14" s="9"/>
      <c r="G14" s="4"/>
      <c r="H14" s="8">
        <v>18645000</v>
      </c>
      <c r="I14" s="8">
        <v>18188000</v>
      </c>
      <c r="J14" s="8">
        <v>18070000</v>
      </c>
      <c r="K14" s="8">
        <v>23678000</v>
      </c>
      <c r="L14" s="4"/>
      <c r="M14" s="8">
        <v>22714000</v>
      </c>
      <c r="N14" s="8">
        <v>23102000</v>
      </c>
      <c r="O14" s="8">
        <v>19821000</v>
      </c>
      <c r="P14" s="8">
        <v>21260000</v>
      </c>
      <c r="Q14" s="4"/>
      <c r="R14" s="8">
        <v>17538000</v>
      </c>
      <c r="S14" s="8">
        <v>22854000</v>
      </c>
      <c r="T14" s="8">
        <v>20692000</v>
      </c>
      <c r="U14" s="8">
        <v>22193000</v>
      </c>
      <c r="V14" s="4"/>
      <c r="W14" s="8">
        <v>14685000</v>
      </c>
      <c r="X14" s="8">
        <v>14219000</v>
      </c>
      <c r="Y14" s="8">
        <v>12634000</v>
      </c>
      <c r="Z14" s="8">
        <v>15004000</v>
      </c>
      <c r="AA14" s="4"/>
      <c r="AB14" s="8">
        <v>18207000</v>
      </c>
      <c r="AC14" s="8">
        <v>21292000</v>
      </c>
      <c r="AD14" s="8">
        <v>23720000</v>
      </c>
      <c r="AE14" s="8">
        <v>15804000</v>
      </c>
      <c r="AF14" s="1"/>
    </row>
    <row r="15" spans="1:32" ht="15" customHeight="1" x14ac:dyDescent="0.2">
      <c r="A15" s="35" t="s">
        <v>100</v>
      </c>
      <c r="B15" s="1"/>
      <c r="C15" s="14">
        <f>+SUM(C10:C14)</f>
        <v>458340000</v>
      </c>
      <c r="D15" s="14">
        <f>+SUM(D10:D14)</f>
        <v>471164000</v>
      </c>
      <c r="E15" s="15"/>
      <c r="F15" s="15"/>
      <c r="G15" s="4"/>
      <c r="H15" s="14">
        <v>499815000</v>
      </c>
      <c r="I15" s="14">
        <v>482903000</v>
      </c>
      <c r="J15" s="14">
        <v>456063000</v>
      </c>
      <c r="K15" s="14">
        <v>458329000</v>
      </c>
      <c r="L15" s="4"/>
      <c r="M15" s="14">
        <v>502464000</v>
      </c>
      <c r="N15" s="14">
        <v>499836000</v>
      </c>
      <c r="O15" s="14">
        <v>507886000</v>
      </c>
      <c r="P15" s="14">
        <v>514039000</v>
      </c>
      <c r="Q15" s="4"/>
      <c r="R15" s="14">
        <v>539195000</v>
      </c>
      <c r="S15" s="14">
        <v>550987000</v>
      </c>
      <c r="T15" s="14">
        <v>556116000</v>
      </c>
      <c r="U15" s="14">
        <v>511600000</v>
      </c>
      <c r="V15" s="4"/>
      <c r="W15" s="14">
        <v>592501000</v>
      </c>
      <c r="X15" s="14">
        <v>481049000</v>
      </c>
      <c r="Y15" s="14">
        <v>512029000</v>
      </c>
      <c r="Z15" s="14">
        <v>525073000</v>
      </c>
      <c r="AA15" s="4"/>
      <c r="AB15" s="14">
        <v>642312000</v>
      </c>
      <c r="AC15" s="14">
        <v>667545000</v>
      </c>
      <c r="AD15" s="14">
        <v>703347000</v>
      </c>
      <c r="AE15" s="14">
        <v>686815000</v>
      </c>
      <c r="AF15" s="1"/>
    </row>
    <row r="16" spans="1:32" ht="15" customHeight="1" x14ac:dyDescent="0.2">
      <c r="A16" s="11"/>
      <c r="B16" s="1"/>
      <c r="C16" s="10"/>
      <c r="D16" s="10"/>
      <c r="E16" s="10"/>
      <c r="F16" s="10"/>
      <c r="G16" s="4"/>
      <c r="H16" s="10"/>
      <c r="I16" s="10"/>
      <c r="J16" s="10"/>
      <c r="K16" s="10"/>
      <c r="L16" s="4"/>
      <c r="M16" s="10"/>
      <c r="N16" s="10"/>
      <c r="O16" s="10"/>
      <c r="P16" s="10"/>
      <c r="Q16" s="4"/>
      <c r="R16" s="10"/>
      <c r="S16" s="10"/>
      <c r="T16" s="10"/>
      <c r="U16" s="10"/>
      <c r="V16" s="4"/>
      <c r="W16" s="10"/>
      <c r="X16" s="10"/>
      <c r="Y16" s="10"/>
      <c r="Z16" s="10"/>
      <c r="AA16" s="4"/>
      <c r="AB16" s="10"/>
      <c r="AC16" s="10"/>
      <c r="AD16" s="10"/>
      <c r="AE16" s="10"/>
      <c r="AF16" s="1"/>
    </row>
    <row r="17" spans="1:32" ht="15" customHeight="1" x14ac:dyDescent="0.2">
      <c r="A17" s="11" t="s">
        <v>101</v>
      </c>
      <c r="B17" s="1"/>
      <c r="C17" s="12">
        <v>143630000</v>
      </c>
      <c r="D17" s="12">
        <v>142143000</v>
      </c>
      <c r="E17" s="1"/>
      <c r="F17" s="1"/>
      <c r="G17" s="4"/>
      <c r="H17" s="12">
        <v>146786000</v>
      </c>
      <c r="I17" s="12">
        <v>147955000</v>
      </c>
      <c r="J17" s="12">
        <v>147915000</v>
      </c>
      <c r="K17" s="12">
        <v>146536000</v>
      </c>
      <c r="L17" s="4"/>
      <c r="M17" s="12">
        <v>159945000</v>
      </c>
      <c r="N17" s="12">
        <v>153785000</v>
      </c>
      <c r="O17" s="12">
        <v>153313000</v>
      </c>
      <c r="P17" s="12">
        <v>149562000</v>
      </c>
      <c r="Q17" s="4"/>
      <c r="R17" s="12">
        <v>173506000</v>
      </c>
      <c r="S17" s="12">
        <v>168066000</v>
      </c>
      <c r="T17" s="12">
        <v>166391000</v>
      </c>
      <c r="U17" s="12">
        <v>164213000</v>
      </c>
      <c r="V17" s="4"/>
      <c r="W17" s="12">
        <v>180073000</v>
      </c>
      <c r="X17" s="12">
        <v>184245000</v>
      </c>
      <c r="Y17" s="12">
        <v>181224000</v>
      </c>
      <c r="Z17" s="12">
        <v>176681000</v>
      </c>
      <c r="AA17" s="4"/>
      <c r="AB17" s="12">
        <v>168712000</v>
      </c>
      <c r="AC17" s="12">
        <v>167079000</v>
      </c>
      <c r="AD17" s="12">
        <v>168498000</v>
      </c>
      <c r="AE17" s="12">
        <v>179824000</v>
      </c>
      <c r="AF17" s="1"/>
    </row>
    <row r="18" spans="1:32" ht="15" customHeight="1" x14ac:dyDescent="0.2">
      <c r="A18" s="11" t="s">
        <v>102</v>
      </c>
      <c r="B18" s="1"/>
      <c r="C18" s="12">
        <v>7061000</v>
      </c>
      <c r="D18" s="12">
        <v>6893000</v>
      </c>
      <c r="E18" s="1"/>
      <c r="F18" s="1"/>
      <c r="G18" s="4"/>
      <c r="H18" s="12">
        <v>7868000</v>
      </c>
      <c r="I18" s="12">
        <v>7660000</v>
      </c>
      <c r="J18" s="12">
        <v>7452000</v>
      </c>
      <c r="K18" s="12">
        <v>7244000</v>
      </c>
      <c r="L18" s="4"/>
      <c r="M18" s="12">
        <v>3881000</v>
      </c>
      <c r="N18" s="12">
        <v>3561000</v>
      </c>
      <c r="O18" s="12">
        <v>8283000</v>
      </c>
      <c r="P18" s="12">
        <v>8075000</v>
      </c>
      <c r="Q18" s="4"/>
      <c r="R18" s="12">
        <v>6054000</v>
      </c>
      <c r="S18" s="12">
        <v>5511000</v>
      </c>
      <c r="T18" s="12">
        <v>4967000</v>
      </c>
      <c r="U18" s="12">
        <v>4424000</v>
      </c>
      <c r="V18" s="4"/>
      <c r="W18" s="12">
        <v>8288000</v>
      </c>
      <c r="X18" s="12">
        <v>7684000</v>
      </c>
      <c r="Y18" s="12">
        <v>7141000</v>
      </c>
      <c r="Z18" s="12">
        <v>6597000</v>
      </c>
      <c r="AA18" s="4"/>
      <c r="AB18" s="12">
        <v>11474000</v>
      </c>
      <c r="AC18" s="12">
        <v>10601000</v>
      </c>
      <c r="AD18" s="12">
        <v>9807000</v>
      </c>
      <c r="AE18" s="12">
        <v>9012000</v>
      </c>
      <c r="AF18" s="1"/>
    </row>
    <row r="19" spans="1:32" ht="15" customHeight="1" x14ac:dyDescent="0.2">
      <c r="A19" s="11" t="s">
        <v>103</v>
      </c>
      <c r="B19" s="1"/>
      <c r="C19" s="12">
        <v>95271000</v>
      </c>
      <c r="D19" s="12">
        <v>95271000</v>
      </c>
      <c r="E19" s="1"/>
      <c r="F19" s="1"/>
      <c r="G19" s="4"/>
      <c r="H19" s="12">
        <v>95271000</v>
      </c>
      <c r="I19" s="12">
        <v>95271000</v>
      </c>
      <c r="J19" s="12">
        <v>95271000</v>
      </c>
      <c r="K19" s="12">
        <v>95271000</v>
      </c>
      <c r="L19" s="4"/>
      <c r="M19" s="12">
        <v>91849000</v>
      </c>
      <c r="N19" s="12">
        <v>91849000</v>
      </c>
      <c r="O19" s="12">
        <v>95271000</v>
      </c>
      <c r="P19" s="12">
        <v>95271000</v>
      </c>
      <c r="Q19" s="4"/>
      <c r="R19" s="12">
        <v>91849000</v>
      </c>
      <c r="S19" s="12">
        <v>91849000</v>
      </c>
      <c r="T19" s="12">
        <v>91849000</v>
      </c>
      <c r="U19" s="12">
        <v>91849000</v>
      </c>
      <c r="V19" s="4"/>
      <c r="W19" s="12">
        <v>91849000</v>
      </c>
      <c r="X19" s="12">
        <v>91849000</v>
      </c>
      <c r="Y19" s="12">
        <v>91849000</v>
      </c>
      <c r="Z19" s="12">
        <v>91849000</v>
      </c>
      <c r="AA19" s="4"/>
      <c r="AB19" s="12">
        <v>91849000</v>
      </c>
      <c r="AC19" s="12">
        <v>91849000</v>
      </c>
      <c r="AD19" s="12">
        <v>91849000</v>
      </c>
      <c r="AE19" s="12">
        <v>91849000</v>
      </c>
      <c r="AF19" s="1"/>
    </row>
    <row r="20" spans="1:32" ht="15" customHeight="1" x14ac:dyDescent="0.2">
      <c r="A20" s="11" t="s">
        <v>104</v>
      </c>
      <c r="B20" s="1"/>
      <c r="C20" s="8">
        <v>66385000</v>
      </c>
      <c r="D20" s="8">
        <v>63535000</v>
      </c>
      <c r="E20" s="9"/>
      <c r="F20" s="9"/>
      <c r="G20" s="4"/>
      <c r="H20" s="8">
        <v>64660000</v>
      </c>
      <c r="I20" s="8">
        <v>63748000</v>
      </c>
      <c r="J20" s="8">
        <v>65829000</v>
      </c>
      <c r="K20" s="8">
        <v>64827000</v>
      </c>
      <c r="L20" s="4"/>
      <c r="M20" s="8">
        <v>47637000</v>
      </c>
      <c r="N20" s="8">
        <v>55729000</v>
      </c>
      <c r="O20" s="8">
        <v>60238000</v>
      </c>
      <c r="P20" s="8">
        <v>61879000</v>
      </c>
      <c r="Q20" s="4"/>
      <c r="R20" s="8">
        <v>40801000</v>
      </c>
      <c r="S20" s="8">
        <v>43044000</v>
      </c>
      <c r="T20" s="8">
        <v>46167000</v>
      </c>
      <c r="U20" s="8">
        <v>47782000</v>
      </c>
      <c r="V20" s="4"/>
      <c r="W20" s="8">
        <v>46484000</v>
      </c>
      <c r="X20" s="8">
        <v>44177000</v>
      </c>
      <c r="Y20" s="8">
        <v>45720000</v>
      </c>
      <c r="Z20" s="8">
        <v>39896000</v>
      </c>
      <c r="AA20" s="4"/>
      <c r="AB20" s="8">
        <v>30372000</v>
      </c>
      <c r="AC20" s="8">
        <v>30775000</v>
      </c>
      <c r="AD20" s="8">
        <v>31489000</v>
      </c>
      <c r="AE20" s="8">
        <v>46987000</v>
      </c>
      <c r="AF20" s="1"/>
    </row>
    <row r="21" spans="1:32" ht="15" customHeight="1" x14ac:dyDescent="0.2">
      <c r="A21" s="11" t="s">
        <v>105</v>
      </c>
      <c r="B21" s="1"/>
      <c r="C21" s="40">
        <f>+SUM(C15:C20)</f>
        <v>770687000</v>
      </c>
      <c r="D21" s="40">
        <f>+SUM(D15:D20)</f>
        <v>779006000</v>
      </c>
      <c r="E21" s="41"/>
      <c r="F21" s="41"/>
      <c r="G21" s="4"/>
      <c r="H21" s="40">
        <v>814400000</v>
      </c>
      <c r="I21" s="40">
        <v>797537000</v>
      </c>
      <c r="J21" s="40">
        <v>772530000</v>
      </c>
      <c r="K21" s="40">
        <v>772207000</v>
      </c>
      <c r="L21" s="4"/>
      <c r="M21" s="40">
        <v>805776000</v>
      </c>
      <c r="N21" s="40">
        <v>804760000</v>
      </c>
      <c r="O21" s="40">
        <v>824991000</v>
      </c>
      <c r="P21" s="40">
        <v>828826000</v>
      </c>
      <c r="Q21" s="4"/>
      <c r="R21" s="40">
        <v>851405000</v>
      </c>
      <c r="S21" s="40">
        <v>859457000</v>
      </c>
      <c r="T21" s="40">
        <v>865490000</v>
      </c>
      <c r="U21" s="40">
        <v>819868000</v>
      </c>
      <c r="V21" s="4"/>
      <c r="W21" s="40">
        <v>919195000</v>
      </c>
      <c r="X21" s="40">
        <v>809004000</v>
      </c>
      <c r="Y21" s="40">
        <v>837963000</v>
      </c>
      <c r="Z21" s="40">
        <v>840096000</v>
      </c>
      <c r="AA21" s="4"/>
      <c r="AB21" s="40">
        <v>944719000</v>
      </c>
      <c r="AC21" s="40">
        <v>967849000</v>
      </c>
      <c r="AD21" s="40">
        <v>1004990000</v>
      </c>
      <c r="AE21" s="40">
        <v>1014487000</v>
      </c>
      <c r="AF21" s="1"/>
    </row>
    <row r="22" spans="1:32" ht="15" customHeight="1" x14ac:dyDescent="0.2">
      <c r="C22" s="18"/>
      <c r="D22" s="18"/>
      <c r="E22" s="18"/>
      <c r="F22" s="18"/>
      <c r="G22" s="4"/>
      <c r="H22" s="18"/>
      <c r="I22" s="18"/>
      <c r="J22" s="18"/>
      <c r="K22" s="18"/>
      <c r="L22" s="4"/>
      <c r="M22" s="18"/>
      <c r="N22" s="18"/>
      <c r="O22" s="18"/>
      <c r="P22" s="18"/>
      <c r="Q22" s="4"/>
      <c r="R22" s="18"/>
      <c r="S22" s="18"/>
      <c r="T22" s="18"/>
      <c r="U22" s="18"/>
      <c r="V22" s="4"/>
      <c r="W22" s="18"/>
      <c r="X22" s="18"/>
      <c r="Y22" s="18"/>
      <c r="Z22" s="18"/>
      <c r="AA22" s="4"/>
      <c r="AB22" s="18"/>
      <c r="AC22" s="18"/>
      <c r="AD22" s="18"/>
      <c r="AE22" s="18"/>
    </row>
    <row r="23" spans="1:32" ht="15" customHeight="1" x14ac:dyDescent="0.2">
      <c r="A23" s="2" t="s">
        <v>106</v>
      </c>
      <c r="B23" s="1"/>
      <c r="C23" s="1"/>
      <c r="D23" s="1"/>
      <c r="E23" s="1"/>
      <c r="F23" s="1"/>
      <c r="G23" s="4"/>
      <c r="H23" s="1"/>
      <c r="I23" s="1"/>
      <c r="J23" s="1"/>
      <c r="K23" s="1"/>
      <c r="L23" s="4"/>
      <c r="M23" s="1"/>
      <c r="N23" s="1"/>
      <c r="O23" s="1"/>
      <c r="P23" s="1"/>
      <c r="Q23" s="4"/>
      <c r="R23" s="1"/>
      <c r="S23" s="1"/>
      <c r="T23" s="1"/>
      <c r="U23" s="1"/>
      <c r="V23" s="4"/>
      <c r="W23" s="1"/>
      <c r="X23" s="1"/>
      <c r="Y23" s="1"/>
      <c r="Z23" s="1"/>
      <c r="AA23" s="4"/>
      <c r="AB23" s="1"/>
      <c r="AC23" s="1"/>
      <c r="AD23" s="1"/>
      <c r="AE23" s="1"/>
      <c r="AF23" s="1"/>
    </row>
    <row r="24" spans="1:32" ht="15" customHeight="1" x14ac:dyDescent="0.2">
      <c r="A24" s="1"/>
      <c r="B24" s="1"/>
      <c r="C24" s="1"/>
      <c r="D24" s="1"/>
      <c r="E24" s="1"/>
      <c r="F24" s="1"/>
      <c r="G24" s="4"/>
      <c r="H24" s="1"/>
      <c r="I24" s="1"/>
      <c r="J24" s="1"/>
      <c r="K24" s="1"/>
      <c r="L24" s="4"/>
      <c r="M24" s="1"/>
      <c r="N24" s="1"/>
      <c r="O24" s="1"/>
      <c r="P24" s="1"/>
      <c r="Q24" s="4"/>
      <c r="R24" s="1"/>
      <c r="S24" s="1"/>
      <c r="T24" s="1"/>
      <c r="U24" s="1"/>
      <c r="V24" s="4"/>
      <c r="W24" s="1"/>
      <c r="X24" s="1"/>
      <c r="Y24" s="1"/>
      <c r="Z24" s="1"/>
      <c r="AA24" s="4"/>
      <c r="AB24" s="1"/>
      <c r="AC24" s="1"/>
      <c r="AD24" s="1"/>
      <c r="AE24" s="1"/>
      <c r="AF24" s="1"/>
    </row>
    <row r="25" spans="1:32" ht="15" customHeight="1" x14ac:dyDescent="0.2">
      <c r="A25" s="11" t="s">
        <v>107</v>
      </c>
      <c r="B25" s="1"/>
      <c r="C25" s="1"/>
      <c r="D25" s="1"/>
      <c r="E25" s="1"/>
      <c r="F25" s="1"/>
      <c r="G25" s="4"/>
      <c r="H25" s="1"/>
      <c r="I25" s="1"/>
      <c r="J25" s="1"/>
      <c r="K25" s="1"/>
      <c r="L25" s="4"/>
      <c r="M25" s="1"/>
      <c r="N25" s="1"/>
      <c r="O25" s="1"/>
      <c r="P25" s="1"/>
      <c r="Q25" s="4"/>
      <c r="R25" s="1"/>
      <c r="S25" s="1"/>
      <c r="T25" s="1"/>
      <c r="U25" s="1"/>
      <c r="V25" s="4"/>
      <c r="W25" s="1"/>
      <c r="X25" s="1"/>
      <c r="Y25" s="1"/>
      <c r="Z25" s="1"/>
      <c r="AA25" s="4"/>
      <c r="AB25" s="1"/>
      <c r="AC25" s="1"/>
      <c r="AD25" s="1"/>
      <c r="AE25" s="1"/>
      <c r="AF25" s="1"/>
    </row>
    <row r="26" spans="1:32" ht="15" customHeight="1" x14ac:dyDescent="0.2">
      <c r="A26" s="35" t="s">
        <v>108</v>
      </c>
      <c r="B26" s="1"/>
      <c r="C26" s="7">
        <v>31407000</v>
      </c>
      <c r="D26" s="7">
        <v>28645000</v>
      </c>
      <c r="E26" s="1"/>
      <c r="F26" s="1"/>
      <c r="G26" s="4"/>
      <c r="H26" s="7">
        <v>33587000</v>
      </c>
      <c r="I26" s="7">
        <v>31044000</v>
      </c>
      <c r="J26" s="7">
        <v>37459000</v>
      </c>
      <c r="K26" s="7">
        <v>33963000</v>
      </c>
      <c r="L26" s="4"/>
      <c r="M26" s="7">
        <v>27361000</v>
      </c>
      <c r="N26" s="7">
        <v>24831000</v>
      </c>
      <c r="O26" s="7">
        <v>27091000</v>
      </c>
      <c r="P26" s="7">
        <v>29789000</v>
      </c>
      <c r="Q26" s="4"/>
      <c r="R26" s="7">
        <v>34694000</v>
      </c>
      <c r="S26" s="7">
        <v>40531000</v>
      </c>
      <c r="T26" s="7">
        <v>28553000</v>
      </c>
      <c r="U26" s="7">
        <v>26390000</v>
      </c>
      <c r="V26" s="4"/>
      <c r="W26" s="7">
        <v>36175000</v>
      </c>
      <c r="X26" s="7">
        <v>41402000</v>
      </c>
      <c r="Y26" s="7">
        <v>29521000</v>
      </c>
      <c r="Z26" s="7">
        <v>30088000</v>
      </c>
      <c r="AA26" s="4"/>
      <c r="AB26" s="7">
        <v>38172000</v>
      </c>
      <c r="AC26" s="7">
        <v>41898000</v>
      </c>
      <c r="AD26" s="7">
        <v>40390000</v>
      </c>
      <c r="AE26" s="7">
        <v>43721000</v>
      </c>
      <c r="AF26" s="1"/>
    </row>
    <row r="27" spans="1:32" ht="15" customHeight="1" x14ac:dyDescent="0.2">
      <c r="A27" s="35" t="s">
        <v>109</v>
      </c>
      <c r="B27" s="1"/>
      <c r="C27" s="12">
        <v>13224000</v>
      </c>
      <c r="D27" s="12">
        <v>13104000</v>
      </c>
      <c r="E27" s="1"/>
      <c r="F27" s="1"/>
      <c r="G27" s="4"/>
      <c r="H27" s="12">
        <v>12526000</v>
      </c>
      <c r="I27" s="12">
        <v>14881000</v>
      </c>
      <c r="J27" s="12">
        <v>14233000</v>
      </c>
      <c r="K27" s="12">
        <v>13840000</v>
      </c>
      <c r="L27" s="4"/>
      <c r="M27" s="12">
        <v>11822000</v>
      </c>
      <c r="N27" s="12">
        <v>13596000</v>
      </c>
      <c r="O27" s="12">
        <v>13337000</v>
      </c>
      <c r="P27" s="12">
        <v>13987000</v>
      </c>
      <c r="Q27" s="4"/>
      <c r="R27" s="12">
        <v>13442000</v>
      </c>
      <c r="S27" s="12">
        <v>14041000</v>
      </c>
      <c r="T27" s="12">
        <v>13778000</v>
      </c>
      <c r="U27" s="12">
        <v>13551000</v>
      </c>
      <c r="V27" s="4"/>
      <c r="W27" s="12">
        <v>13459000</v>
      </c>
      <c r="X27" s="12">
        <v>14569000</v>
      </c>
      <c r="Y27" s="12">
        <v>13765000</v>
      </c>
      <c r="Z27" s="12">
        <v>14778000</v>
      </c>
      <c r="AA27" s="4"/>
      <c r="AB27" s="12">
        <v>13339000</v>
      </c>
      <c r="AC27" s="12">
        <v>16652000</v>
      </c>
      <c r="AD27" s="12">
        <v>14064000</v>
      </c>
      <c r="AE27" s="12">
        <v>15492000</v>
      </c>
      <c r="AF27" s="1"/>
    </row>
    <row r="28" spans="1:32" ht="15" customHeight="1" x14ac:dyDescent="0.2">
      <c r="A28" s="35" t="s">
        <v>110</v>
      </c>
      <c r="B28" s="1"/>
      <c r="C28" s="8">
        <v>21958000</v>
      </c>
      <c r="D28" s="8">
        <v>24899000</v>
      </c>
      <c r="E28" s="9"/>
      <c r="F28" s="9"/>
      <c r="G28" s="4"/>
      <c r="H28" s="8">
        <v>8837000</v>
      </c>
      <c r="I28" s="8">
        <v>19074000</v>
      </c>
      <c r="J28" s="8">
        <v>19403000</v>
      </c>
      <c r="K28" s="8">
        <v>22558000</v>
      </c>
      <c r="L28" s="4"/>
      <c r="M28" s="8">
        <v>10352000</v>
      </c>
      <c r="N28" s="8">
        <v>11797000</v>
      </c>
      <c r="O28" s="8">
        <v>10330000</v>
      </c>
      <c r="P28" s="8">
        <v>11541000</v>
      </c>
      <c r="Q28" s="4"/>
      <c r="R28" s="8">
        <v>14926000</v>
      </c>
      <c r="S28" s="8">
        <v>10247000</v>
      </c>
      <c r="T28" s="8">
        <v>11090000</v>
      </c>
      <c r="U28" s="8">
        <v>8926000</v>
      </c>
      <c r="V28" s="4"/>
      <c r="W28" s="8">
        <v>19600000</v>
      </c>
      <c r="X28" s="8">
        <v>14158000</v>
      </c>
      <c r="Y28" s="8">
        <v>15573000</v>
      </c>
      <c r="Z28" s="8">
        <v>13510000</v>
      </c>
      <c r="AA28" s="4"/>
      <c r="AB28" s="8">
        <v>11016000</v>
      </c>
      <c r="AC28" s="8">
        <v>9716000</v>
      </c>
      <c r="AD28" s="8">
        <v>11608000</v>
      </c>
      <c r="AE28" s="8">
        <v>13108000</v>
      </c>
      <c r="AF28" s="1"/>
    </row>
    <row r="29" spans="1:32" ht="15" customHeight="1" x14ac:dyDescent="0.2">
      <c r="A29" s="11" t="s">
        <v>111</v>
      </c>
      <c r="B29" s="1"/>
      <c r="C29" s="14">
        <f>+SUM(C26:C28)</f>
        <v>66589000</v>
      </c>
      <c r="D29" s="14">
        <f>+SUM(D26:D28)</f>
        <v>66648000</v>
      </c>
      <c r="E29" s="15"/>
      <c r="F29" s="15"/>
      <c r="G29" s="4"/>
      <c r="H29" s="14">
        <v>54950000</v>
      </c>
      <c r="I29" s="14">
        <v>64999000</v>
      </c>
      <c r="J29" s="14">
        <v>71095000</v>
      </c>
      <c r="K29" s="14">
        <v>70361000</v>
      </c>
      <c r="L29" s="4"/>
      <c r="M29" s="14">
        <v>49535000</v>
      </c>
      <c r="N29" s="14">
        <v>50224000</v>
      </c>
      <c r="O29" s="14">
        <v>50758000</v>
      </c>
      <c r="P29" s="14">
        <v>55317000</v>
      </c>
      <c r="Q29" s="4"/>
      <c r="R29" s="14">
        <v>63062000</v>
      </c>
      <c r="S29" s="14">
        <v>64819000</v>
      </c>
      <c r="T29" s="14">
        <v>53421000</v>
      </c>
      <c r="U29" s="14">
        <v>48867000</v>
      </c>
      <c r="V29" s="4"/>
      <c r="W29" s="14">
        <v>69234000</v>
      </c>
      <c r="X29" s="14">
        <v>70129000</v>
      </c>
      <c r="Y29" s="14">
        <v>58859000</v>
      </c>
      <c r="Z29" s="14">
        <v>58376000</v>
      </c>
      <c r="AA29" s="4"/>
      <c r="AB29" s="14">
        <v>62527000</v>
      </c>
      <c r="AC29" s="14">
        <v>68266000</v>
      </c>
      <c r="AD29" s="14">
        <v>66062000</v>
      </c>
      <c r="AE29" s="14">
        <v>72321000</v>
      </c>
      <c r="AF29" s="1"/>
    </row>
    <row r="30" spans="1:32" ht="15" customHeight="1" x14ac:dyDescent="0.2">
      <c r="A30" s="11"/>
      <c r="B30" s="1"/>
      <c r="C30" s="10"/>
      <c r="D30" s="10"/>
      <c r="E30" s="10"/>
      <c r="F30" s="10"/>
      <c r="G30" s="4"/>
      <c r="H30" s="10"/>
      <c r="I30" s="10"/>
      <c r="J30" s="10"/>
      <c r="K30" s="10"/>
      <c r="L30" s="4"/>
      <c r="M30" s="10"/>
      <c r="N30" s="10"/>
      <c r="O30" s="10"/>
      <c r="P30" s="10"/>
      <c r="Q30" s="4"/>
      <c r="R30" s="10"/>
      <c r="S30" s="10"/>
      <c r="T30" s="10"/>
      <c r="U30" s="10"/>
      <c r="V30" s="4"/>
      <c r="W30" s="10"/>
      <c r="X30" s="10"/>
      <c r="Y30" s="10"/>
      <c r="Z30" s="10"/>
      <c r="AA30" s="4"/>
      <c r="AB30" s="10"/>
      <c r="AC30" s="10"/>
      <c r="AD30" s="10"/>
      <c r="AE30" s="10"/>
      <c r="AF30" s="1"/>
    </row>
    <row r="31" spans="1:32" ht="15" customHeight="1" x14ac:dyDescent="0.2">
      <c r="A31" s="11" t="s">
        <v>112</v>
      </c>
      <c r="B31" s="1"/>
      <c r="C31" s="1"/>
      <c r="D31" s="1"/>
      <c r="E31" s="1"/>
      <c r="F31" s="1"/>
      <c r="G31" s="4"/>
      <c r="H31" s="1"/>
      <c r="I31" s="1"/>
      <c r="J31" s="1"/>
      <c r="K31" s="1"/>
      <c r="L31" s="4"/>
      <c r="M31" s="1"/>
      <c r="N31" s="1"/>
      <c r="O31" s="1"/>
      <c r="P31" s="1"/>
      <c r="Q31" s="4"/>
      <c r="R31" s="1"/>
      <c r="S31" s="1"/>
      <c r="T31" s="1"/>
      <c r="U31" s="1"/>
      <c r="V31" s="4"/>
      <c r="W31" s="1"/>
      <c r="X31" s="1"/>
      <c r="Y31" s="1"/>
      <c r="Z31" s="1"/>
      <c r="AA31" s="4"/>
      <c r="AB31" s="1"/>
      <c r="AC31" s="1"/>
      <c r="AD31" s="1"/>
      <c r="AE31" s="1"/>
      <c r="AF31" s="1"/>
    </row>
    <row r="32" spans="1:32" ht="15" customHeight="1" x14ac:dyDescent="0.2">
      <c r="A32" s="42" t="s">
        <v>113</v>
      </c>
      <c r="B32" s="1"/>
      <c r="C32" s="8">
        <v>32292000</v>
      </c>
      <c r="D32" s="8">
        <v>31830000</v>
      </c>
      <c r="E32" s="9"/>
      <c r="F32" s="9"/>
      <c r="G32" s="4"/>
      <c r="H32" s="8">
        <v>23635000</v>
      </c>
      <c r="I32" s="8">
        <v>28750000</v>
      </c>
      <c r="J32" s="8">
        <v>29459000</v>
      </c>
      <c r="K32" s="8">
        <v>29001000</v>
      </c>
      <c r="L32" s="4"/>
      <c r="M32" s="8">
        <v>18063000</v>
      </c>
      <c r="N32" s="8">
        <v>23794000</v>
      </c>
      <c r="O32" s="8">
        <v>25020000</v>
      </c>
      <c r="P32" s="8">
        <v>23737000</v>
      </c>
      <c r="Q32" s="4"/>
      <c r="R32" s="8">
        <v>26041000</v>
      </c>
      <c r="S32" s="8">
        <v>26709000</v>
      </c>
      <c r="T32" s="8">
        <v>27012000</v>
      </c>
      <c r="U32" s="8">
        <v>18760000</v>
      </c>
      <c r="V32" s="4"/>
      <c r="W32" s="8">
        <v>29388000</v>
      </c>
      <c r="X32" s="8">
        <v>28630000</v>
      </c>
      <c r="Y32" s="8">
        <v>28822000</v>
      </c>
      <c r="Z32" s="8">
        <v>26504000</v>
      </c>
      <c r="AA32" s="4"/>
      <c r="AB32" s="8">
        <v>28369000</v>
      </c>
      <c r="AC32" s="8">
        <v>29239000</v>
      </c>
      <c r="AD32" s="8">
        <v>30572000</v>
      </c>
      <c r="AE32" s="8">
        <v>30134000</v>
      </c>
      <c r="AF32" s="1"/>
    </row>
    <row r="33" spans="1:32" ht="15" customHeight="1" x14ac:dyDescent="0.2">
      <c r="A33" s="43" t="s">
        <v>114</v>
      </c>
      <c r="B33" s="1"/>
      <c r="C33" s="14">
        <f>+SUM(C32)</f>
        <v>32292000</v>
      </c>
      <c r="D33" s="14">
        <f>+SUM(D32)</f>
        <v>31830000</v>
      </c>
      <c r="E33" s="15"/>
      <c r="F33" s="15"/>
      <c r="G33" s="4"/>
      <c r="H33" s="14">
        <v>23635000</v>
      </c>
      <c r="I33" s="14">
        <v>28750000</v>
      </c>
      <c r="J33" s="14">
        <v>29459000</v>
      </c>
      <c r="K33" s="14">
        <v>29001000</v>
      </c>
      <c r="L33" s="4"/>
      <c r="M33" s="14">
        <v>18063000</v>
      </c>
      <c r="N33" s="14">
        <v>23794000</v>
      </c>
      <c r="O33" s="14">
        <v>25020000</v>
      </c>
      <c r="P33" s="14">
        <v>23737000</v>
      </c>
      <c r="Q33" s="4"/>
      <c r="R33" s="14">
        <v>26041000</v>
      </c>
      <c r="S33" s="14">
        <v>26709000</v>
      </c>
      <c r="T33" s="14">
        <v>27012000</v>
      </c>
      <c r="U33" s="14">
        <v>18760000</v>
      </c>
      <c r="V33" s="4"/>
      <c r="W33" s="14">
        <v>29388000</v>
      </c>
      <c r="X33" s="14">
        <v>28630000</v>
      </c>
      <c r="Y33" s="14">
        <v>28822000</v>
      </c>
      <c r="Z33" s="14">
        <v>26504000</v>
      </c>
      <c r="AA33" s="4"/>
      <c r="AB33" s="14">
        <v>28369000</v>
      </c>
      <c r="AC33" s="14">
        <v>29239000</v>
      </c>
      <c r="AD33" s="14">
        <v>30572000</v>
      </c>
      <c r="AE33" s="14">
        <v>30134000</v>
      </c>
      <c r="AF33" s="1"/>
    </row>
    <row r="34" spans="1:32" ht="15" customHeight="1" x14ac:dyDescent="0.2">
      <c r="A34" s="11"/>
      <c r="B34" s="1"/>
      <c r="C34" s="10"/>
      <c r="D34" s="10"/>
      <c r="E34" s="10"/>
      <c r="F34" s="10"/>
      <c r="G34" s="4"/>
      <c r="H34" s="10"/>
      <c r="I34" s="10"/>
      <c r="J34" s="10"/>
      <c r="K34" s="10"/>
      <c r="L34" s="4"/>
      <c r="M34" s="10"/>
      <c r="N34" s="10"/>
      <c r="O34" s="10"/>
      <c r="P34" s="10"/>
      <c r="Q34" s="4"/>
      <c r="R34" s="10"/>
      <c r="S34" s="10"/>
      <c r="T34" s="10"/>
      <c r="U34" s="10"/>
      <c r="V34" s="4"/>
      <c r="W34" s="10"/>
      <c r="X34" s="10"/>
      <c r="Y34" s="10"/>
      <c r="Z34" s="10"/>
      <c r="AA34" s="4"/>
      <c r="AB34" s="10"/>
      <c r="AC34" s="10"/>
      <c r="AD34" s="10"/>
      <c r="AE34" s="10"/>
      <c r="AF34" s="1"/>
    </row>
    <row r="35" spans="1:32" ht="15" customHeight="1" x14ac:dyDescent="0.2">
      <c r="A35" s="11" t="s">
        <v>115</v>
      </c>
      <c r="B35" s="1"/>
      <c r="C35" s="1"/>
      <c r="D35" s="1"/>
      <c r="E35" s="1"/>
      <c r="F35" s="1"/>
      <c r="G35" s="4"/>
      <c r="H35" s="1"/>
      <c r="I35" s="1"/>
      <c r="J35" s="1"/>
      <c r="K35" s="1"/>
      <c r="L35" s="4"/>
      <c r="M35" s="1"/>
      <c r="N35" s="1"/>
      <c r="O35" s="1"/>
      <c r="P35" s="1"/>
      <c r="Q35" s="4"/>
      <c r="R35" s="1"/>
      <c r="S35" s="1"/>
      <c r="T35" s="1"/>
      <c r="U35" s="1"/>
      <c r="V35" s="4"/>
      <c r="W35" s="1"/>
      <c r="X35" s="1"/>
      <c r="Y35" s="1"/>
      <c r="Z35" s="1"/>
      <c r="AA35" s="4"/>
      <c r="AB35" s="1"/>
      <c r="AC35" s="1"/>
      <c r="AD35" s="1"/>
      <c r="AE35" s="1"/>
      <c r="AF35" s="1"/>
    </row>
    <row r="36" spans="1:32" ht="15" customHeight="1" x14ac:dyDescent="0.2">
      <c r="A36" s="35" t="s">
        <v>116</v>
      </c>
      <c r="B36" s="1"/>
      <c r="C36" s="12">
        <v>20000</v>
      </c>
      <c r="D36" s="12">
        <v>20000</v>
      </c>
      <c r="E36" s="1"/>
      <c r="F36" s="1"/>
      <c r="G36" s="4"/>
      <c r="H36" s="12">
        <v>22000</v>
      </c>
      <c r="I36" s="12">
        <v>21000</v>
      </c>
      <c r="J36" s="12">
        <v>20000</v>
      </c>
      <c r="K36" s="12">
        <v>20000</v>
      </c>
      <c r="L36" s="4"/>
      <c r="M36" s="12">
        <v>22000</v>
      </c>
      <c r="N36" s="12">
        <v>22000</v>
      </c>
      <c r="O36" s="12">
        <v>22000</v>
      </c>
      <c r="P36" s="12">
        <v>22000</v>
      </c>
      <c r="Q36" s="4"/>
      <c r="R36" s="12">
        <v>23000</v>
      </c>
      <c r="S36" s="12">
        <v>23000</v>
      </c>
      <c r="T36" s="12">
        <v>23000</v>
      </c>
      <c r="U36" s="12">
        <v>23000</v>
      </c>
      <c r="V36" s="4"/>
      <c r="W36" s="12">
        <v>26000</v>
      </c>
      <c r="X36" s="12">
        <v>24000</v>
      </c>
      <c r="Y36" s="12">
        <v>24000</v>
      </c>
      <c r="Z36" s="12">
        <v>24000</v>
      </c>
      <c r="AA36" s="4"/>
      <c r="AB36" s="12">
        <v>29000</v>
      </c>
      <c r="AC36" s="12">
        <v>28000</v>
      </c>
      <c r="AD36" s="12">
        <v>28000</v>
      </c>
      <c r="AE36" s="12">
        <v>28000</v>
      </c>
      <c r="AF36" s="1"/>
    </row>
    <row r="37" spans="1:32" ht="15" customHeight="1" x14ac:dyDescent="0.2">
      <c r="A37" s="35" t="s">
        <v>117</v>
      </c>
      <c r="B37" s="1"/>
      <c r="C37" s="12">
        <v>8997000</v>
      </c>
      <c r="D37" s="12">
        <v>20230000</v>
      </c>
      <c r="E37" s="1"/>
      <c r="F37" s="1"/>
      <c r="G37" s="4"/>
      <c r="H37" s="12">
        <v>7106000</v>
      </c>
      <c r="I37" s="12">
        <v>0</v>
      </c>
      <c r="J37" s="12">
        <v>0</v>
      </c>
      <c r="K37" s="12">
        <v>0</v>
      </c>
      <c r="L37" s="4"/>
      <c r="M37" s="12">
        <v>0</v>
      </c>
      <c r="N37" s="12">
        <v>0</v>
      </c>
      <c r="O37" s="12">
        <v>11347000</v>
      </c>
      <c r="P37" s="12">
        <v>18734000</v>
      </c>
      <c r="Q37" s="4"/>
      <c r="R37" s="12">
        <v>8780000</v>
      </c>
      <c r="S37" s="12">
        <v>11220000</v>
      </c>
      <c r="T37" s="12">
        <v>19429000</v>
      </c>
      <c r="U37" s="12">
        <v>0</v>
      </c>
      <c r="V37" s="4"/>
      <c r="W37" s="12">
        <v>39684000</v>
      </c>
      <c r="X37" s="12">
        <v>0</v>
      </c>
      <c r="Y37" s="12">
        <v>6123000</v>
      </c>
      <c r="Z37" s="12">
        <v>0</v>
      </c>
      <c r="AA37" s="4"/>
      <c r="AB37" s="12">
        <v>203051000</v>
      </c>
      <c r="AC37" s="12">
        <v>185878000</v>
      </c>
      <c r="AD37" s="12">
        <v>189790000</v>
      </c>
      <c r="AE37" s="12">
        <v>162301000</v>
      </c>
      <c r="AF37" s="1"/>
    </row>
    <row r="38" spans="1:32" ht="15" customHeight="1" x14ac:dyDescent="0.2">
      <c r="A38" s="35" t="s">
        <v>118</v>
      </c>
      <c r="B38" s="1"/>
      <c r="C38" s="12">
        <v>-2491000</v>
      </c>
      <c r="D38" s="12">
        <v>-2948000</v>
      </c>
      <c r="E38" s="1"/>
      <c r="F38" s="1"/>
      <c r="G38" s="4"/>
      <c r="H38" s="12">
        <v>-2183000</v>
      </c>
      <c r="I38" s="12">
        <v>-1287000</v>
      </c>
      <c r="J38" s="12">
        <v>-1262000</v>
      </c>
      <c r="K38" s="12">
        <v>-1105000</v>
      </c>
      <c r="L38" s="4"/>
      <c r="M38" s="12">
        <v>-2559000</v>
      </c>
      <c r="N38" s="12">
        <v>-3189000</v>
      </c>
      <c r="O38" s="12">
        <v>1008000</v>
      </c>
      <c r="P38" s="12">
        <v>-3023000</v>
      </c>
      <c r="Q38" s="4"/>
      <c r="R38" s="12">
        <v>-5044000</v>
      </c>
      <c r="S38" s="12">
        <v>-5757000</v>
      </c>
      <c r="T38" s="12">
        <v>-5730000</v>
      </c>
      <c r="U38" s="12">
        <v>-1462000</v>
      </c>
      <c r="V38" s="4"/>
      <c r="W38" s="12">
        <v>-8169000</v>
      </c>
      <c r="X38" s="12">
        <v>-10060000</v>
      </c>
      <c r="Y38" s="12">
        <v>-11817000</v>
      </c>
      <c r="Z38" s="12">
        <v>-7344000</v>
      </c>
      <c r="AA38" s="4"/>
      <c r="AB38" s="12">
        <v>-2836000</v>
      </c>
      <c r="AC38" s="12">
        <v>-3155000</v>
      </c>
      <c r="AD38" s="12">
        <v>-3249000</v>
      </c>
      <c r="AE38" s="12">
        <v>-3737000</v>
      </c>
      <c r="AF38" s="1"/>
    </row>
    <row r="39" spans="1:32" ht="15" customHeight="1" x14ac:dyDescent="0.2">
      <c r="A39" s="35" t="s">
        <v>119</v>
      </c>
      <c r="B39" s="1"/>
      <c r="C39" s="8">
        <v>665280000</v>
      </c>
      <c r="D39" s="8">
        <v>663226000</v>
      </c>
      <c r="E39" s="9"/>
      <c r="F39" s="9"/>
      <c r="G39" s="4"/>
      <c r="H39" s="8">
        <v>730870000</v>
      </c>
      <c r="I39" s="8">
        <v>705054000</v>
      </c>
      <c r="J39" s="8">
        <v>673218000</v>
      </c>
      <c r="K39" s="8">
        <v>673930000</v>
      </c>
      <c r="L39" s="4"/>
      <c r="M39" s="8">
        <v>740715000</v>
      </c>
      <c r="N39" s="8">
        <v>733909000</v>
      </c>
      <c r="O39" s="8">
        <v>736836000</v>
      </c>
      <c r="P39" s="8">
        <v>734039000</v>
      </c>
      <c r="Q39" s="4"/>
      <c r="R39" s="8">
        <v>758543000</v>
      </c>
      <c r="S39" s="8">
        <v>762443000</v>
      </c>
      <c r="T39" s="8">
        <v>771335000</v>
      </c>
      <c r="U39" s="8">
        <v>753680000</v>
      </c>
      <c r="V39" s="4"/>
      <c r="W39" s="8">
        <v>789032000</v>
      </c>
      <c r="X39" s="8">
        <v>720281000</v>
      </c>
      <c r="Y39" s="8">
        <v>755952000</v>
      </c>
      <c r="Z39" s="8">
        <v>762536000</v>
      </c>
      <c r="AA39" s="4"/>
      <c r="AB39" s="8">
        <v>653579000</v>
      </c>
      <c r="AC39" s="8">
        <v>687593000</v>
      </c>
      <c r="AD39" s="8">
        <v>721787000</v>
      </c>
      <c r="AE39" s="8">
        <v>753440000</v>
      </c>
      <c r="AF39" s="1"/>
    </row>
    <row r="40" spans="1:32" ht="15" customHeight="1" x14ac:dyDescent="0.2">
      <c r="A40" s="43" t="s">
        <v>120</v>
      </c>
      <c r="B40" s="1"/>
      <c r="C40" s="14">
        <f>+SUM(C36:C39)</f>
        <v>671806000</v>
      </c>
      <c r="D40" s="14">
        <f>+SUM(D36:D39)</f>
        <v>680528000</v>
      </c>
      <c r="E40" s="15"/>
      <c r="F40" s="15"/>
      <c r="G40" s="4"/>
      <c r="H40" s="14">
        <v>735815000</v>
      </c>
      <c r="I40" s="14">
        <v>703788000</v>
      </c>
      <c r="J40" s="14">
        <v>671976000</v>
      </c>
      <c r="K40" s="14">
        <v>672845000</v>
      </c>
      <c r="L40" s="4"/>
      <c r="M40" s="14">
        <v>738178000</v>
      </c>
      <c r="N40" s="14">
        <v>730742000</v>
      </c>
      <c r="O40" s="14">
        <v>749213000</v>
      </c>
      <c r="P40" s="14">
        <v>749772000</v>
      </c>
      <c r="Q40" s="4"/>
      <c r="R40" s="14">
        <v>762302000</v>
      </c>
      <c r="S40" s="14">
        <v>767929000</v>
      </c>
      <c r="T40" s="14">
        <v>785057000</v>
      </c>
      <c r="U40" s="14">
        <v>752241000</v>
      </c>
      <c r="V40" s="4"/>
      <c r="W40" s="14">
        <v>820573000</v>
      </c>
      <c r="X40" s="14">
        <v>710245000</v>
      </c>
      <c r="Y40" s="14">
        <v>750282000</v>
      </c>
      <c r="Z40" s="14">
        <v>755216000</v>
      </c>
      <c r="AA40" s="4"/>
      <c r="AB40" s="14">
        <v>853823000</v>
      </c>
      <c r="AC40" s="14">
        <v>870344000</v>
      </c>
      <c r="AD40" s="14">
        <v>908356000</v>
      </c>
      <c r="AE40" s="14">
        <v>912032000</v>
      </c>
      <c r="AF40" s="1"/>
    </row>
    <row r="41" spans="1:32" ht="15" customHeight="1" x14ac:dyDescent="0.2">
      <c r="A41" s="43" t="s">
        <v>121</v>
      </c>
      <c r="B41" s="1"/>
      <c r="C41" s="40">
        <f>+SUM(C29,C33,C40)</f>
        <v>770687000</v>
      </c>
      <c r="D41" s="40">
        <f>+SUM(D29,D33,D40)</f>
        <v>779006000</v>
      </c>
      <c r="E41" s="41"/>
      <c r="F41" s="41"/>
      <c r="G41" s="4"/>
      <c r="H41" s="40">
        <v>814400000</v>
      </c>
      <c r="I41" s="40">
        <v>797537000</v>
      </c>
      <c r="J41" s="40">
        <v>772530000</v>
      </c>
      <c r="K41" s="40">
        <v>772207000</v>
      </c>
      <c r="L41" s="4"/>
      <c r="M41" s="40">
        <v>805776000</v>
      </c>
      <c r="N41" s="40">
        <v>804760000</v>
      </c>
      <c r="O41" s="40">
        <v>824991000</v>
      </c>
      <c r="P41" s="40">
        <v>828826000</v>
      </c>
      <c r="Q41" s="4"/>
      <c r="R41" s="40">
        <v>851405000</v>
      </c>
      <c r="S41" s="40">
        <v>859457000</v>
      </c>
      <c r="T41" s="40">
        <v>865490000</v>
      </c>
      <c r="U41" s="40">
        <v>819868000</v>
      </c>
      <c r="V41" s="4"/>
      <c r="W41" s="40">
        <v>919195000</v>
      </c>
      <c r="X41" s="40">
        <v>809004000</v>
      </c>
      <c r="Y41" s="40">
        <v>837963000</v>
      </c>
      <c r="Z41" s="40">
        <v>840096000</v>
      </c>
      <c r="AA41" s="4"/>
      <c r="AB41" s="40">
        <v>944719000</v>
      </c>
      <c r="AC41" s="40">
        <v>967849000</v>
      </c>
      <c r="AD41" s="40">
        <v>1004990000</v>
      </c>
      <c r="AE41" s="40">
        <v>1014487000</v>
      </c>
      <c r="AF41" s="1"/>
    </row>
    <row r="42" spans="1:32" ht="15" customHeight="1" x14ac:dyDescent="0.2">
      <c r="A42" s="1"/>
      <c r="B42" s="1"/>
      <c r="C42" s="18"/>
      <c r="D42" s="18"/>
      <c r="E42" s="18"/>
      <c r="F42" s="18"/>
      <c r="G42" s="1"/>
      <c r="H42" s="18"/>
      <c r="I42" s="18"/>
      <c r="J42" s="18"/>
      <c r="K42" s="18"/>
      <c r="L42" s="1"/>
      <c r="M42" s="18"/>
      <c r="N42" s="18"/>
      <c r="O42" s="18"/>
      <c r="P42" s="18"/>
      <c r="Q42" s="1"/>
      <c r="R42" s="18"/>
      <c r="S42" s="18"/>
      <c r="T42" s="18"/>
      <c r="U42" s="18"/>
      <c r="V42" s="1"/>
      <c r="W42" s="18"/>
      <c r="X42" s="18"/>
      <c r="Y42" s="18"/>
      <c r="Z42" s="18"/>
      <c r="AA42" s="1"/>
      <c r="AB42" s="18"/>
      <c r="AC42" s="18"/>
      <c r="AD42" s="18"/>
      <c r="AE42" s="18"/>
      <c r="AF42" s="1"/>
    </row>
    <row r="43" spans="1:32"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sheetData>
  <mergeCells count="6">
    <mergeCell ref="AB5:AE5"/>
    <mergeCell ref="C5:F5"/>
    <mergeCell ref="M5:P5"/>
    <mergeCell ref="H5:K5"/>
    <mergeCell ref="W5:Z5"/>
    <mergeCell ref="R5:U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51"/>
  <sheetViews>
    <sheetView tabSelected="1" workbookViewId="0">
      <pane xSplit="1" ySplit="6" topLeftCell="B7" activePane="bottomRight" state="frozen"/>
      <selection pane="topRight"/>
      <selection pane="bottomLeft"/>
      <selection pane="bottomRight" activeCell="B7" sqref="B7"/>
    </sheetView>
  </sheetViews>
  <sheetFormatPr defaultColWidth="13.7109375" defaultRowHeight="12.75" x14ac:dyDescent="0.2"/>
  <cols>
    <col min="1" max="1" width="78.7109375" customWidth="1"/>
    <col min="2" max="2" width="4.140625" customWidth="1"/>
    <col min="3" max="7" width="16.7109375" customWidth="1"/>
    <col min="8" max="8" width="2.5703125" customWidth="1"/>
    <col min="9" max="9" width="13" customWidth="1"/>
    <col min="10" max="10" width="16" customWidth="1"/>
    <col min="11" max="11" width="13.85546875" customWidth="1"/>
    <col min="12" max="12" width="15.7109375" customWidth="1"/>
    <col min="13" max="13" width="13.28515625" customWidth="1"/>
    <col min="14" max="14" width="2.85546875" customWidth="1"/>
    <col min="15" max="15" width="13" customWidth="1"/>
    <col min="16" max="16" width="16" customWidth="1"/>
    <col min="17" max="17" width="13.85546875" customWidth="1"/>
    <col min="18" max="18" width="15.7109375" customWidth="1"/>
    <col min="19" max="19" width="12" customWidth="1"/>
    <col min="20" max="20" width="2.85546875" customWidth="1"/>
    <col min="21" max="21" width="13" customWidth="1"/>
    <col min="22" max="22" width="16" customWidth="1"/>
    <col min="23" max="23" width="13.85546875" customWidth="1"/>
    <col min="24" max="24" width="15.7109375" customWidth="1"/>
    <col min="25" max="25" width="12" customWidth="1"/>
    <col min="26" max="26" width="2.85546875" customWidth="1"/>
    <col min="27" max="27" width="13.28515625" customWidth="1"/>
    <col min="28" max="28" width="16" customWidth="1"/>
    <col min="29" max="29" width="13.85546875" customWidth="1"/>
    <col min="30" max="30" width="15.7109375" customWidth="1"/>
    <col min="31" max="31" width="13.28515625" customWidth="1"/>
    <col min="32" max="32" width="2.85546875" customWidth="1"/>
    <col min="33" max="33" width="13" customWidth="1"/>
    <col min="34" max="34" width="16" customWidth="1"/>
    <col min="35" max="35" width="13.85546875" customWidth="1"/>
    <col min="36" max="36" width="15.7109375" customWidth="1"/>
    <col min="37" max="37" width="13.28515625" customWidth="1"/>
  </cols>
  <sheetData>
    <row r="1" spans="1:38" ht="15" customHeight="1" x14ac:dyDescent="0.2">
      <c r="A1" s="2" t="s">
        <v>50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x14ac:dyDescent="0.2">
      <c r="A2" s="2" t="s">
        <v>122</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ht="15" customHeight="1" x14ac:dyDescent="0.2">
      <c r="A3" s="2" t="s">
        <v>88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15" customHeight="1" x14ac:dyDescent="0.2">
      <c r="A5" s="2"/>
      <c r="B5" s="2"/>
      <c r="C5" s="45" t="s">
        <v>3</v>
      </c>
      <c r="D5" s="45"/>
      <c r="E5" s="45"/>
      <c r="F5" s="45"/>
      <c r="G5" s="45"/>
      <c r="H5" s="4"/>
      <c r="I5" s="45" t="s">
        <v>4</v>
      </c>
      <c r="J5" s="45"/>
      <c r="K5" s="45"/>
      <c r="L5" s="45"/>
      <c r="M5" s="45"/>
      <c r="N5" s="4"/>
      <c r="O5" s="45" t="s">
        <v>5</v>
      </c>
      <c r="P5" s="45"/>
      <c r="Q5" s="45"/>
      <c r="R5" s="45"/>
      <c r="S5" s="45"/>
      <c r="T5" s="4"/>
      <c r="U5" s="45" t="s">
        <v>6</v>
      </c>
      <c r="V5" s="45"/>
      <c r="W5" s="45"/>
      <c r="X5" s="45"/>
      <c r="Y5" s="45"/>
      <c r="Z5" s="4"/>
      <c r="AA5" s="45" t="s">
        <v>7</v>
      </c>
      <c r="AB5" s="45"/>
      <c r="AC5" s="45"/>
      <c r="AD5" s="45"/>
      <c r="AE5" s="45"/>
      <c r="AF5" s="4"/>
      <c r="AG5" s="45" t="s">
        <v>8</v>
      </c>
      <c r="AH5" s="45"/>
      <c r="AI5" s="45"/>
      <c r="AJ5" s="45"/>
      <c r="AK5" s="45"/>
      <c r="AL5" s="2"/>
    </row>
    <row r="6" spans="1:38" ht="15" customHeight="1" x14ac:dyDescent="0.2">
      <c r="A6" s="2"/>
      <c r="B6" s="2"/>
      <c r="C6" s="31" t="s">
        <v>9</v>
      </c>
      <c r="D6" s="31" t="s">
        <v>10</v>
      </c>
      <c r="E6" s="31" t="s">
        <v>11</v>
      </c>
      <c r="F6" s="31" t="s">
        <v>12</v>
      </c>
      <c r="G6" s="31" t="s">
        <v>14</v>
      </c>
      <c r="H6" s="4"/>
      <c r="I6" s="31" t="s">
        <v>9</v>
      </c>
      <c r="J6" s="31" t="s">
        <v>10</v>
      </c>
      <c r="K6" s="31" t="s">
        <v>11</v>
      </c>
      <c r="L6" s="31" t="s">
        <v>12</v>
      </c>
      <c r="M6" s="31" t="s">
        <v>14</v>
      </c>
      <c r="N6" s="4"/>
      <c r="O6" s="31" t="s">
        <v>9</v>
      </c>
      <c r="P6" s="31" t="s">
        <v>10</v>
      </c>
      <c r="Q6" s="31" t="s">
        <v>11</v>
      </c>
      <c r="R6" s="31" t="s">
        <v>12</v>
      </c>
      <c r="S6" s="31" t="s">
        <v>14</v>
      </c>
      <c r="T6" s="4"/>
      <c r="U6" s="31" t="s">
        <v>9</v>
      </c>
      <c r="V6" s="31" t="s">
        <v>10</v>
      </c>
      <c r="W6" s="31" t="s">
        <v>11</v>
      </c>
      <c r="X6" s="31" t="s">
        <v>12</v>
      </c>
      <c r="Y6" s="31" t="s">
        <v>14</v>
      </c>
      <c r="Z6" s="4"/>
      <c r="AA6" s="31" t="s">
        <v>9</v>
      </c>
      <c r="AB6" s="31" t="s">
        <v>10</v>
      </c>
      <c r="AC6" s="31" t="s">
        <v>11</v>
      </c>
      <c r="AD6" s="31" t="s">
        <v>12</v>
      </c>
      <c r="AE6" s="31" t="s">
        <v>14</v>
      </c>
      <c r="AF6" s="4"/>
      <c r="AG6" s="31" t="s">
        <v>9</v>
      </c>
      <c r="AH6" s="31" t="s">
        <v>10</v>
      </c>
      <c r="AI6" s="31" t="s">
        <v>11</v>
      </c>
      <c r="AJ6" s="31" t="s">
        <v>12</v>
      </c>
      <c r="AK6" s="31" t="s">
        <v>14</v>
      </c>
      <c r="AL6" s="2"/>
    </row>
    <row r="7" spans="1:38" ht="15" customHeight="1" x14ac:dyDescent="0.2">
      <c r="H7" s="4"/>
      <c r="N7" s="4"/>
      <c r="T7" s="4"/>
      <c r="Z7" s="4"/>
      <c r="AF7" s="4"/>
    </row>
    <row r="8" spans="1:38" ht="15" customHeight="1" x14ac:dyDescent="0.2">
      <c r="A8" s="1" t="s">
        <v>123</v>
      </c>
      <c r="B8" s="1"/>
      <c r="C8" s="1"/>
      <c r="D8" s="1"/>
      <c r="E8" s="1"/>
      <c r="F8" s="1"/>
      <c r="G8" s="1"/>
      <c r="H8" s="4"/>
      <c r="I8" s="1"/>
      <c r="J8" s="1"/>
      <c r="K8" s="1"/>
      <c r="L8" s="1"/>
      <c r="M8" s="1"/>
      <c r="N8" s="4"/>
      <c r="O8" s="1"/>
      <c r="P8" s="1"/>
      <c r="Q8" s="1"/>
      <c r="R8" s="1"/>
      <c r="S8" s="1"/>
      <c r="T8" s="4"/>
      <c r="U8" s="1"/>
      <c r="V8" s="1"/>
      <c r="W8" s="1"/>
      <c r="X8" s="1"/>
      <c r="Y8" s="1"/>
      <c r="Z8" s="4"/>
      <c r="AA8" s="1"/>
      <c r="AB8" s="1"/>
      <c r="AC8" s="1"/>
      <c r="AD8" s="1"/>
      <c r="AE8" s="1"/>
      <c r="AF8" s="4"/>
      <c r="AG8" s="1"/>
      <c r="AH8" s="1"/>
      <c r="AI8" s="1"/>
      <c r="AJ8" s="1"/>
      <c r="AK8" s="1"/>
      <c r="AL8" s="1"/>
    </row>
    <row r="9" spans="1:38" ht="15" customHeight="1" x14ac:dyDescent="0.2">
      <c r="A9" s="11" t="s">
        <v>124</v>
      </c>
      <c r="B9" s="1"/>
      <c r="C9" s="7">
        <f>'Income Statements'!$C$34</f>
        <v>3300000</v>
      </c>
      <c r="D9" s="7">
        <f>'Income Statements'!$D$34</f>
        <v>9833000</v>
      </c>
      <c r="E9" s="1"/>
      <c r="F9" s="1"/>
      <c r="G9" s="7">
        <f>'Income Statements'!$G$34</f>
        <v>13133000</v>
      </c>
      <c r="H9" s="4"/>
      <c r="I9" s="7">
        <v>8790000</v>
      </c>
      <c r="J9" s="7">
        <v>1369000</v>
      </c>
      <c r="K9" s="7">
        <v>-1356000</v>
      </c>
      <c r="L9" s="7">
        <v>13290000</v>
      </c>
      <c r="M9" s="7">
        <v>22093000</v>
      </c>
      <c r="N9" s="4"/>
      <c r="O9" s="7">
        <v>3954000</v>
      </c>
      <c r="P9" s="7">
        <v>4849000</v>
      </c>
      <c r="Q9" s="7">
        <v>14291000</v>
      </c>
      <c r="R9" s="7">
        <v>9140000</v>
      </c>
      <c r="S9" s="7">
        <v>32234000</v>
      </c>
      <c r="T9" s="4"/>
      <c r="U9" s="7">
        <v>6875000</v>
      </c>
      <c r="V9" s="7">
        <v>14793000</v>
      </c>
      <c r="W9" s="7">
        <v>19796000</v>
      </c>
      <c r="X9" s="7">
        <v>14271000</v>
      </c>
      <c r="Y9" s="7">
        <v>55735000</v>
      </c>
      <c r="Z9" s="4"/>
      <c r="AA9" s="7">
        <v>46248000</v>
      </c>
      <c r="AB9" s="7">
        <v>55824000</v>
      </c>
      <c r="AC9" s="7">
        <v>45964000</v>
      </c>
      <c r="AD9" s="7">
        <v>22815000</v>
      </c>
      <c r="AE9" s="7">
        <v>170851000</v>
      </c>
      <c r="AF9" s="4"/>
      <c r="AG9" s="7">
        <v>39798000</v>
      </c>
      <c r="AH9" s="7">
        <v>41881000</v>
      </c>
      <c r="AI9" s="7">
        <v>42034000</v>
      </c>
      <c r="AJ9" s="7">
        <v>40700000</v>
      </c>
      <c r="AK9" s="7">
        <v>164413000</v>
      </c>
      <c r="AL9" s="1"/>
    </row>
    <row r="10" spans="1:38" ht="15" customHeight="1" x14ac:dyDescent="0.2">
      <c r="A10" s="11" t="s">
        <v>125</v>
      </c>
      <c r="B10" s="1"/>
      <c r="C10" s="1"/>
      <c r="D10" s="1"/>
      <c r="E10" s="1"/>
      <c r="F10" s="1"/>
      <c r="G10" s="1"/>
      <c r="H10" s="4"/>
      <c r="I10" s="1"/>
      <c r="J10" s="1"/>
      <c r="K10" s="1"/>
      <c r="L10" s="1"/>
      <c r="M10" s="1"/>
      <c r="N10" s="4"/>
      <c r="O10" s="1"/>
      <c r="P10" s="1"/>
      <c r="Q10" s="1"/>
      <c r="R10" s="1"/>
      <c r="S10" s="1"/>
      <c r="T10" s="4"/>
      <c r="U10" s="1"/>
      <c r="V10" s="1"/>
      <c r="W10" s="1"/>
      <c r="X10" s="1"/>
      <c r="Y10" s="1"/>
      <c r="Z10" s="4"/>
      <c r="AA10" s="1"/>
      <c r="AB10" s="1"/>
      <c r="AC10" s="1"/>
      <c r="AD10" s="1"/>
      <c r="AE10" s="1"/>
      <c r="AF10" s="4"/>
      <c r="AG10" s="1"/>
      <c r="AH10" s="1"/>
      <c r="AI10" s="1"/>
      <c r="AJ10" s="1"/>
      <c r="AK10" s="1"/>
      <c r="AL10" s="1"/>
    </row>
    <row r="11" spans="1:38" ht="15" customHeight="1" x14ac:dyDescent="0.2">
      <c r="A11" s="42" t="s">
        <v>126</v>
      </c>
      <c r="B11" s="1"/>
      <c r="C11" s="12">
        <v>6380000</v>
      </c>
      <c r="D11" s="12">
        <v>6239000</v>
      </c>
      <c r="E11" s="1"/>
      <c r="F11" s="1"/>
      <c r="G11" s="12">
        <v>12619000</v>
      </c>
      <c r="H11" s="4"/>
      <c r="I11" s="12">
        <v>7244000</v>
      </c>
      <c r="J11" s="12">
        <v>7002000</v>
      </c>
      <c r="K11" s="12">
        <v>6542000</v>
      </c>
      <c r="L11" s="12">
        <v>6407000</v>
      </c>
      <c r="M11" s="12">
        <v>27195000</v>
      </c>
      <c r="N11" s="4"/>
      <c r="O11" s="12">
        <v>8715000</v>
      </c>
      <c r="P11" s="12">
        <v>8391000</v>
      </c>
      <c r="Q11" s="12">
        <v>8454000</v>
      </c>
      <c r="R11" s="12">
        <v>7743000</v>
      </c>
      <c r="S11" s="12">
        <v>33303000</v>
      </c>
      <c r="T11" s="4"/>
      <c r="U11" s="12">
        <v>8961000</v>
      </c>
      <c r="V11" s="12">
        <v>8692000</v>
      </c>
      <c r="W11" s="12">
        <v>8663000</v>
      </c>
      <c r="X11" s="12">
        <v>8887000</v>
      </c>
      <c r="Y11" s="12">
        <v>35203000</v>
      </c>
      <c r="Z11" s="4"/>
      <c r="AA11" s="12">
        <v>8408000</v>
      </c>
      <c r="AB11" s="12">
        <v>8766000</v>
      </c>
      <c r="AC11" s="12">
        <v>8881000</v>
      </c>
      <c r="AD11" s="12">
        <v>8875000</v>
      </c>
      <c r="AE11" s="12">
        <v>34930000</v>
      </c>
      <c r="AF11" s="4"/>
      <c r="AG11" s="12">
        <v>7453000</v>
      </c>
      <c r="AH11" s="12">
        <v>7821000</v>
      </c>
      <c r="AI11" s="12">
        <v>8126000</v>
      </c>
      <c r="AJ11" s="12">
        <v>8054000</v>
      </c>
      <c r="AK11" s="12">
        <v>31454000</v>
      </c>
      <c r="AL11" s="1"/>
    </row>
    <row r="12" spans="1:38" ht="15" customHeight="1" x14ac:dyDescent="0.2">
      <c r="A12" s="42" t="s">
        <v>127</v>
      </c>
      <c r="B12" s="1"/>
      <c r="C12" s="12">
        <v>183000</v>
      </c>
      <c r="D12" s="12">
        <v>168000</v>
      </c>
      <c r="E12" s="1"/>
      <c r="F12" s="1"/>
      <c r="G12" s="12">
        <v>351000</v>
      </c>
      <c r="H12" s="4"/>
      <c r="I12" s="12">
        <v>207000</v>
      </c>
      <c r="J12" s="12">
        <v>208000</v>
      </c>
      <c r="K12" s="12">
        <v>208000</v>
      </c>
      <c r="L12" s="12">
        <v>208000</v>
      </c>
      <c r="M12" s="12">
        <v>831000</v>
      </c>
      <c r="N12" s="4"/>
      <c r="O12" s="12">
        <v>543000</v>
      </c>
      <c r="P12" s="12">
        <v>320000</v>
      </c>
      <c r="Q12" s="12">
        <v>208000</v>
      </c>
      <c r="R12" s="12">
        <v>208000</v>
      </c>
      <c r="S12" s="12">
        <v>1279000</v>
      </c>
      <c r="T12" s="4"/>
      <c r="U12" s="12">
        <v>543000</v>
      </c>
      <c r="V12" s="12">
        <v>543000</v>
      </c>
      <c r="W12" s="12">
        <v>544000</v>
      </c>
      <c r="X12" s="12">
        <v>543000</v>
      </c>
      <c r="Y12" s="12">
        <v>2173000</v>
      </c>
      <c r="Z12" s="4"/>
      <c r="AA12" s="12">
        <v>724000</v>
      </c>
      <c r="AB12" s="12">
        <v>604000</v>
      </c>
      <c r="AC12" s="12">
        <v>543000</v>
      </c>
      <c r="AD12" s="12">
        <v>544000</v>
      </c>
      <c r="AE12" s="12">
        <v>2415000</v>
      </c>
      <c r="AF12" s="4"/>
      <c r="AG12" s="12">
        <v>1032000</v>
      </c>
      <c r="AH12" s="12">
        <v>873000</v>
      </c>
      <c r="AI12" s="12">
        <v>794000</v>
      </c>
      <c r="AJ12" s="12">
        <v>795000</v>
      </c>
      <c r="AK12" s="12">
        <v>3494000</v>
      </c>
      <c r="AL12" s="1"/>
    </row>
    <row r="13" spans="1:38" ht="15" customHeight="1" x14ac:dyDescent="0.2">
      <c r="A13" s="42" t="s">
        <v>128</v>
      </c>
      <c r="B13" s="1"/>
      <c r="C13" s="12">
        <v>49000</v>
      </c>
      <c r="D13" s="12">
        <v>446000</v>
      </c>
      <c r="E13" s="1"/>
      <c r="F13" s="1"/>
      <c r="G13" s="12">
        <v>495000</v>
      </c>
      <c r="H13" s="4"/>
      <c r="I13" s="12">
        <v>0</v>
      </c>
      <c r="J13" s="12">
        <v>0</v>
      </c>
      <c r="K13" s="12">
        <v>-108000</v>
      </c>
      <c r="L13" s="12">
        <v>0</v>
      </c>
      <c r="M13" s="12">
        <v>-108000</v>
      </c>
      <c r="N13" s="4"/>
      <c r="O13" s="12">
        <v>8000</v>
      </c>
      <c r="P13" s="12">
        <v>0</v>
      </c>
      <c r="Q13" s="12">
        <v>208000</v>
      </c>
      <c r="R13" s="12">
        <v>24000</v>
      </c>
      <c r="S13" s="12">
        <v>240000</v>
      </c>
      <c r="T13" s="4"/>
      <c r="U13" s="12">
        <v>7000</v>
      </c>
      <c r="V13" s="12">
        <v>15000</v>
      </c>
      <c r="W13" s="12">
        <v>64000</v>
      </c>
      <c r="X13" s="12">
        <v>14000</v>
      </c>
      <c r="Y13" s="12">
        <v>100000</v>
      </c>
      <c r="Z13" s="4"/>
      <c r="AA13" s="12">
        <v>75000</v>
      </c>
      <c r="AB13" s="12">
        <v>959000</v>
      </c>
      <c r="AC13" s="12">
        <v>128000</v>
      </c>
      <c r="AD13" s="12">
        <v>209000</v>
      </c>
      <c r="AE13" s="12">
        <v>1371000</v>
      </c>
      <c r="AF13" s="4"/>
      <c r="AG13" s="12">
        <v>17000</v>
      </c>
      <c r="AH13" s="12">
        <v>21000</v>
      </c>
      <c r="AI13" s="12">
        <v>2162000</v>
      </c>
      <c r="AJ13" s="12">
        <v>905000</v>
      </c>
      <c r="AK13" s="12">
        <v>3105000</v>
      </c>
      <c r="AL13" s="1"/>
    </row>
    <row r="14" spans="1:38" ht="15" customHeight="1" x14ac:dyDescent="0.2">
      <c r="A14" s="42" t="s">
        <v>129</v>
      </c>
      <c r="B14" s="1"/>
      <c r="C14" s="12">
        <v>6307000</v>
      </c>
      <c r="D14" s="12">
        <v>11258000</v>
      </c>
      <c r="E14" s="1"/>
      <c r="F14" s="1"/>
      <c r="G14" s="12">
        <v>17565000</v>
      </c>
      <c r="H14" s="4"/>
      <c r="I14" s="12">
        <v>8683000</v>
      </c>
      <c r="J14" s="12">
        <v>10077000</v>
      </c>
      <c r="K14" s="12">
        <v>21205000</v>
      </c>
      <c r="L14" s="12">
        <v>-275000</v>
      </c>
      <c r="M14" s="12">
        <v>39690000</v>
      </c>
      <c r="N14" s="4"/>
      <c r="O14" s="12">
        <v>6414000</v>
      </c>
      <c r="P14" s="12">
        <v>11035000</v>
      </c>
      <c r="Q14" s="12">
        <v>8338000</v>
      </c>
      <c r="R14" s="12">
        <v>9289000</v>
      </c>
      <c r="S14" s="12">
        <v>35076000</v>
      </c>
      <c r="T14" s="4"/>
      <c r="U14" s="12">
        <v>7368000</v>
      </c>
      <c r="V14" s="12">
        <v>6752000</v>
      </c>
      <c r="W14" s="12">
        <v>6905000</v>
      </c>
      <c r="X14" s="12">
        <v>7503000</v>
      </c>
      <c r="Y14" s="12">
        <v>28528000</v>
      </c>
      <c r="Z14" s="4"/>
      <c r="AA14" s="12">
        <v>9013000</v>
      </c>
      <c r="AB14" s="12">
        <v>3679000</v>
      </c>
      <c r="AC14" s="12">
        <v>3018000</v>
      </c>
      <c r="AD14" s="12">
        <v>6654000</v>
      </c>
      <c r="AE14" s="12">
        <v>22364000</v>
      </c>
      <c r="AF14" s="4"/>
      <c r="AG14" s="12">
        <v>8480000</v>
      </c>
      <c r="AH14" s="12">
        <v>9200000</v>
      </c>
      <c r="AI14" s="12">
        <v>9645000</v>
      </c>
      <c r="AJ14" s="12">
        <v>10284000</v>
      </c>
      <c r="AK14" s="12">
        <v>37609000</v>
      </c>
      <c r="AL14" s="1"/>
    </row>
    <row r="15" spans="1:38" ht="15" customHeight="1" x14ac:dyDescent="0.2">
      <c r="A15" s="42" t="s">
        <v>130</v>
      </c>
      <c r="B15" s="1"/>
      <c r="C15" s="12">
        <v>-156000</v>
      </c>
      <c r="D15" s="12">
        <v>-144000</v>
      </c>
      <c r="E15" s="1"/>
      <c r="F15" s="1"/>
      <c r="G15" s="12">
        <v>-300000</v>
      </c>
      <c r="H15" s="4"/>
      <c r="I15" s="12">
        <v>-346000</v>
      </c>
      <c r="J15" s="12">
        <v>-375000</v>
      </c>
      <c r="K15" s="12">
        <v>-198000</v>
      </c>
      <c r="L15" s="12">
        <v>-216000</v>
      </c>
      <c r="M15" s="12">
        <v>-1135000</v>
      </c>
      <c r="N15" s="4"/>
      <c r="O15" s="12">
        <v>-496000</v>
      </c>
      <c r="P15" s="12">
        <v>-413000</v>
      </c>
      <c r="Q15" s="12">
        <v>-343000</v>
      </c>
      <c r="R15" s="12">
        <v>-385000</v>
      </c>
      <c r="S15" s="12">
        <v>-1637000</v>
      </c>
      <c r="T15" s="4"/>
      <c r="U15" s="12">
        <v>404000</v>
      </c>
      <c r="V15" s="12">
        <v>15000</v>
      </c>
      <c r="W15" s="12">
        <v>-273000</v>
      </c>
      <c r="X15" s="12">
        <v>-497000</v>
      </c>
      <c r="Y15" s="12">
        <v>-351000</v>
      </c>
      <c r="Z15" s="4"/>
      <c r="AA15" s="12">
        <v>937000</v>
      </c>
      <c r="AB15" s="12">
        <v>930000</v>
      </c>
      <c r="AC15" s="12">
        <v>771000</v>
      </c>
      <c r="AD15" s="12">
        <v>654000</v>
      </c>
      <c r="AE15" s="12">
        <v>3292000</v>
      </c>
      <c r="AF15" s="4"/>
      <c r="AG15" s="12">
        <v>176000</v>
      </c>
      <c r="AH15" s="12">
        <v>124000</v>
      </c>
      <c r="AI15" s="12">
        <v>475000</v>
      </c>
      <c r="AJ15" s="12">
        <v>815000</v>
      </c>
      <c r="AK15" s="12">
        <v>1590000</v>
      </c>
      <c r="AL15" s="1"/>
    </row>
    <row r="16" spans="1:38" ht="15" customHeight="1" x14ac:dyDescent="0.2">
      <c r="A16" s="42" t="s">
        <v>131</v>
      </c>
      <c r="C16" s="12">
        <v>1047000</v>
      </c>
      <c r="D16" s="12">
        <v>711000</v>
      </c>
      <c r="G16" s="12">
        <v>1758000</v>
      </c>
      <c r="H16" s="4"/>
      <c r="I16" s="12">
        <v>-2537000</v>
      </c>
      <c r="J16" s="12">
        <v>1683000</v>
      </c>
      <c r="K16" s="12">
        <v>-7000</v>
      </c>
      <c r="L16" s="12">
        <v>1759000</v>
      </c>
      <c r="M16" s="12">
        <v>898000</v>
      </c>
      <c r="N16" s="4"/>
      <c r="O16" s="12">
        <v>-1330000</v>
      </c>
      <c r="P16" s="12">
        <v>-2152000</v>
      </c>
      <c r="Q16" s="12">
        <v>-5206000</v>
      </c>
      <c r="R16" s="12">
        <v>336000</v>
      </c>
      <c r="S16" s="12">
        <v>-8352000</v>
      </c>
      <c r="T16" s="4"/>
      <c r="U16" s="12">
        <v>-738000</v>
      </c>
      <c r="V16" s="12">
        <v>-2044000</v>
      </c>
      <c r="W16" s="12">
        <v>-7170000</v>
      </c>
      <c r="X16" s="12">
        <v>705000</v>
      </c>
      <c r="Y16" s="12">
        <v>-9247000</v>
      </c>
      <c r="Z16" s="4"/>
      <c r="AA16" s="12">
        <v>-936000</v>
      </c>
      <c r="AB16" s="12">
        <v>-2346000</v>
      </c>
      <c r="AC16" s="12">
        <v>-4108000</v>
      </c>
      <c r="AD16" s="12">
        <v>4824000</v>
      </c>
      <c r="AE16" s="12">
        <v>-2566000</v>
      </c>
      <c r="AF16" s="4"/>
      <c r="AG16" s="12">
        <v>1445000</v>
      </c>
      <c r="AH16" s="12">
        <v>-263000</v>
      </c>
      <c r="AI16" s="12">
        <v>-1194000</v>
      </c>
      <c r="AJ16" s="12">
        <v>-13228000</v>
      </c>
      <c r="AK16" s="12">
        <v>-13240000</v>
      </c>
    </row>
    <row r="17" spans="1:38" ht="15" customHeight="1" x14ac:dyDescent="0.2">
      <c r="A17" s="42" t="s">
        <v>132</v>
      </c>
      <c r="B17" s="1"/>
      <c r="C17" s="12">
        <v>0</v>
      </c>
      <c r="D17" s="12">
        <v>0</v>
      </c>
      <c r="E17" s="1"/>
      <c r="F17" s="1"/>
      <c r="G17" s="12">
        <v>0</v>
      </c>
      <c r="H17" s="4"/>
      <c r="I17" s="12">
        <v>-381000</v>
      </c>
      <c r="J17" s="12">
        <v>0</v>
      </c>
      <c r="K17" s="12">
        <v>0</v>
      </c>
      <c r="L17" s="12">
        <v>39000</v>
      </c>
      <c r="M17" s="12">
        <v>-342000</v>
      </c>
      <c r="N17" s="4"/>
      <c r="O17" s="12">
        <v>163000</v>
      </c>
      <c r="P17" s="12">
        <v>163000</v>
      </c>
      <c r="Q17" s="12">
        <v>-785000</v>
      </c>
      <c r="R17" s="12">
        <v>214000</v>
      </c>
      <c r="S17" s="12">
        <v>-245000</v>
      </c>
      <c r="T17" s="4"/>
      <c r="U17" s="12">
        <v>-454000</v>
      </c>
      <c r="V17" s="12">
        <v>0</v>
      </c>
      <c r="W17" s="12">
        <v>0</v>
      </c>
      <c r="X17" s="12">
        <v>0</v>
      </c>
      <c r="Y17" s="12">
        <v>-454000</v>
      </c>
      <c r="Z17" s="4"/>
      <c r="AA17" s="12">
        <v>75000</v>
      </c>
      <c r="AB17" s="12">
        <v>184000</v>
      </c>
      <c r="AC17" s="12">
        <v>431000</v>
      </c>
      <c r="AD17" s="12">
        <v>0</v>
      </c>
      <c r="AE17" s="12">
        <v>690000</v>
      </c>
      <c r="AF17" s="4"/>
      <c r="AG17" s="12">
        <v>-2000</v>
      </c>
      <c r="AH17" s="12">
        <v>93000</v>
      </c>
      <c r="AI17" s="12">
        <v>-74000</v>
      </c>
      <c r="AJ17" s="12">
        <v>1000</v>
      </c>
      <c r="AK17" s="12">
        <v>18000</v>
      </c>
      <c r="AL17" s="1"/>
    </row>
    <row r="18" spans="1:38" ht="15" customHeight="1" x14ac:dyDescent="0.2">
      <c r="A18" s="42" t="s">
        <v>133</v>
      </c>
      <c r="B18" s="1"/>
      <c r="C18" s="1"/>
      <c r="D18" s="1"/>
      <c r="E18" s="1"/>
      <c r="F18" s="1"/>
      <c r="G18" s="1"/>
      <c r="H18" s="4"/>
      <c r="I18" s="1"/>
      <c r="J18" s="1"/>
      <c r="K18" s="1"/>
      <c r="L18" s="1"/>
      <c r="M18" s="1"/>
      <c r="N18" s="4"/>
      <c r="O18" s="1"/>
      <c r="P18" s="1"/>
      <c r="Q18" s="1"/>
      <c r="R18" s="1"/>
      <c r="S18" s="1"/>
      <c r="T18" s="4"/>
      <c r="U18" s="1"/>
      <c r="V18" s="1"/>
      <c r="W18" s="1"/>
      <c r="X18" s="1"/>
      <c r="Y18" s="1"/>
      <c r="Z18" s="4"/>
      <c r="AA18" s="1"/>
      <c r="AB18" s="1"/>
      <c r="AC18" s="1"/>
      <c r="AD18" s="1"/>
      <c r="AE18" s="1"/>
      <c r="AF18" s="4"/>
      <c r="AG18" s="1"/>
      <c r="AH18" s="1"/>
      <c r="AI18" s="1"/>
      <c r="AJ18" s="1"/>
      <c r="AK18" s="1"/>
      <c r="AL18" s="1"/>
    </row>
    <row r="19" spans="1:38" ht="15" customHeight="1" x14ac:dyDescent="0.2">
      <c r="A19" s="42" t="s">
        <v>134</v>
      </c>
      <c r="B19" s="1"/>
      <c r="C19" s="12">
        <v>3847000</v>
      </c>
      <c r="D19" s="12">
        <v>-12371000</v>
      </c>
      <c r="E19" s="1"/>
      <c r="F19" s="1"/>
      <c r="G19" s="12">
        <v>-8524000</v>
      </c>
      <c r="H19" s="4"/>
      <c r="I19" s="12">
        <v>4747000</v>
      </c>
      <c r="J19" s="12">
        <v>-4777000</v>
      </c>
      <c r="K19" s="12">
        <v>-3932000</v>
      </c>
      <c r="L19" s="12">
        <v>13222000</v>
      </c>
      <c r="M19" s="12">
        <v>9260000</v>
      </c>
      <c r="N19" s="4"/>
      <c r="O19" s="12">
        <v>2232000</v>
      </c>
      <c r="P19" s="12">
        <v>-4256000</v>
      </c>
      <c r="Q19" s="12">
        <v>523000</v>
      </c>
      <c r="R19" s="12">
        <v>-10752000</v>
      </c>
      <c r="S19" s="12">
        <v>-12253000</v>
      </c>
      <c r="T19" s="4"/>
      <c r="U19" s="12">
        <v>705000</v>
      </c>
      <c r="V19" s="12">
        <v>-11492000</v>
      </c>
      <c r="W19" s="12">
        <v>3538000</v>
      </c>
      <c r="X19" s="12">
        <v>13865000</v>
      </c>
      <c r="Y19" s="12">
        <v>6616000</v>
      </c>
      <c r="Z19" s="4"/>
      <c r="AA19" s="12">
        <v>10660000</v>
      </c>
      <c r="AB19" s="12">
        <v>2494000</v>
      </c>
      <c r="AC19" s="12">
        <v>11474000</v>
      </c>
      <c r="AD19" s="12">
        <v>-4761000</v>
      </c>
      <c r="AE19" s="12">
        <v>19867000</v>
      </c>
      <c r="AF19" s="4"/>
      <c r="AG19" s="12">
        <v>-6345000</v>
      </c>
      <c r="AH19" s="12">
        <v>812000</v>
      </c>
      <c r="AI19" s="12">
        <v>2554000</v>
      </c>
      <c r="AJ19" s="12">
        <v>-2522000</v>
      </c>
      <c r="AK19" s="12">
        <v>-5501000</v>
      </c>
      <c r="AL19" s="1"/>
    </row>
    <row r="20" spans="1:38" ht="15" customHeight="1" x14ac:dyDescent="0.2">
      <c r="A20" s="42" t="s">
        <v>135</v>
      </c>
      <c r="B20" s="1"/>
      <c r="C20" s="12">
        <v>3905000</v>
      </c>
      <c r="D20" s="12">
        <v>5192000</v>
      </c>
      <c r="E20" s="1"/>
      <c r="F20" s="1"/>
      <c r="G20" s="12">
        <v>9097000</v>
      </c>
      <c r="H20" s="4"/>
      <c r="I20" s="12">
        <v>-3456000</v>
      </c>
      <c r="J20" s="12">
        <v>672000</v>
      </c>
      <c r="K20" s="12">
        <v>3778000</v>
      </c>
      <c r="L20" s="12">
        <v>-2269000</v>
      </c>
      <c r="M20" s="12">
        <v>-1275000</v>
      </c>
      <c r="N20" s="4"/>
      <c r="O20" s="12">
        <v>-4701000</v>
      </c>
      <c r="P20" s="12">
        <v>-2019000</v>
      </c>
      <c r="Q20" s="12">
        <v>2204000</v>
      </c>
      <c r="R20" s="12">
        <v>2068000</v>
      </c>
      <c r="S20" s="12">
        <v>-2448000</v>
      </c>
      <c r="T20" s="4"/>
      <c r="U20" s="12">
        <v>-7024000</v>
      </c>
      <c r="V20" s="12">
        <v>-7297000</v>
      </c>
      <c r="W20" s="12">
        <v>-505000</v>
      </c>
      <c r="X20" s="12">
        <v>-12918000</v>
      </c>
      <c r="Y20" s="12">
        <v>-27744000</v>
      </c>
      <c r="Z20" s="4"/>
      <c r="AA20" s="12">
        <v>-3849000</v>
      </c>
      <c r="AB20" s="12">
        <v>-8143000</v>
      </c>
      <c r="AC20" s="12">
        <v>-8834000</v>
      </c>
      <c r="AD20" s="12">
        <v>-15328000</v>
      </c>
      <c r="AE20" s="12">
        <v>-36154000</v>
      </c>
      <c r="AF20" s="4"/>
      <c r="AG20" s="12">
        <v>12369000</v>
      </c>
      <c r="AH20" s="12">
        <v>866000</v>
      </c>
      <c r="AI20" s="12">
        <v>-2171000</v>
      </c>
      <c r="AJ20" s="12">
        <v>-7452000</v>
      </c>
      <c r="AK20" s="12">
        <v>3612000</v>
      </c>
      <c r="AL20" s="1"/>
    </row>
    <row r="21" spans="1:38" ht="15" customHeight="1" x14ac:dyDescent="0.2">
      <c r="A21" s="42" t="s">
        <v>136</v>
      </c>
      <c r="B21" s="1"/>
      <c r="C21" s="12">
        <v>2367000</v>
      </c>
      <c r="D21" s="12">
        <v>1558000</v>
      </c>
      <c r="E21" s="1"/>
      <c r="F21" s="1"/>
      <c r="G21" s="12">
        <v>3925000</v>
      </c>
      <c r="H21" s="4"/>
      <c r="I21" s="12">
        <v>3369000</v>
      </c>
      <c r="J21" s="12">
        <v>3036000</v>
      </c>
      <c r="K21" s="12">
        <v>-1204000</v>
      </c>
      <c r="L21" s="12">
        <v>-4566000</v>
      </c>
      <c r="M21" s="12">
        <v>635000</v>
      </c>
      <c r="N21" s="4"/>
      <c r="O21" s="12">
        <v>846000</v>
      </c>
      <c r="P21" s="12">
        <v>1226000</v>
      </c>
      <c r="Q21" s="12">
        <v>3542000</v>
      </c>
      <c r="R21" s="12">
        <v>-1613000</v>
      </c>
      <c r="S21" s="12">
        <v>4001000</v>
      </c>
      <c r="T21" s="4"/>
      <c r="U21" s="12">
        <v>-2302000</v>
      </c>
      <c r="V21" s="12">
        <v>-4939000</v>
      </c>
      <c r="W21" s="12">
        <v>6404000</v>
      </c>
      <c r="X21" s="12">
        <v>-346000</v>
      </c>
      <c r="Y21" s="12">
        <v>-1183000</v>
      </c>
      <c r="Z21" s="4"/>
      <c r="AA21" s="12">
        <v>1552000</v>
      </c>
      <c r="AB21" s="12">
        <v>2523000</v>
      </c>
      <c r="AC21" s="12">
        <v>4353000</v>
      </c>
      <c r="AD21" s="12">
        <v>-1085000</v>
      </c>
      <c r="AE21" s="12">
        <v>7343000</v>
      </c>
      <c r="AF21" s="4"/>
      <c r="AG21" s="12">
        <v>-3253000</v>
      </c>
      <c r="AH21" s="12">
        <v>-1248000</v>
      </c>
      <c r="AI21" s="12">
        <v>-472000</v>
      </c>
      <c r="AJ21" s="12">
        <v>9299000</v>
      </c>
      <c r="AK21" s="12">
        <v>4326000</v>
      </c>
      <c r="AL21" s="1"/>
    </row>
    <row r="22" spans="1:38" ht="15" customHeight="1" x14ac:dyDescent="0.2">
      <c r="A22" s="42" t="s">
        <v>137</v>
      </c>
      <c r="B22" s="1"/>
      <c r="C22" s="12">
        <v>-4072000</v>
      </c>
      <c r="D22" s="12">
        <v>-3138000</v>
      </c>
      <c r="E22" s="1"/>
      <c r="F22" s="1"/>
      <c r="G22" s="12">
        <v>-7210000</v>
      </c>
      <c r="H22" s="4"/>
      <c r="I22" s="12">
        <v>4002000</v>
      </c>
      <c r="J22" s="12">
        <v>-3754000</v>
      </c>
      <c r="K22" s="12">
        <v>5767000</v>
      </c>
      <c r="L22" s="12">
        <v>-2762000</v>
      </c>
      <c r="M22" s="12">
        <v>3253000</v>
      </c>
      <c r="N22" s="4"/>
      <c r="O22" s="12">
        <v>1294000</v>
      </c>
      <c r="P22" s="12">
        <v>-1411000</v>
      </c>
      <c r="Q22" s="12">
        <v>2031000</v>
      </c>
      <c r="R22" s="12">
        <v>1540000</v>
      </c>
      <c r="S22" s="12">
        <v>3454000</v>
      </c>
      <c r="T22" s="4"/>
      <c r="U22" s="12">
        <v>2926000</v>
      </c>
      <c r="V22" s="12">
        <v>5887000</v>
      </c>
      <c r="W22" s="12">
        <v>-11695000</v>
      </c>
      <c r="X22" s="12">
        <v>-2553000</v>
      </c>
      <c r="Y22" s="12">
        <v>-5435000</v>
      </c>
      <c r="Z22" s="4"/>
      <c r="AA22" s="12">
        <v>-1709000</v>
      </c>
      <c r="AB22" s="12">
        <v>7286000</v>
      </c>
      <c r="AC22" s="12">
        <v>-11451000</v>
      </c>
      <c r="AD22" s="12">
        <v>2038000</v>
      </c>
      <c r="AE22" s="12">
        <v>-3836000</v>
      </c>
      <c r="AF22" s="4"/>
      <c r="AG22" s="12">
        <v>3281000</v>
      </c>
      <c r="AH22" s="12">
        <v>4772000</v>
      </c>
      <c r="AI22" s="12">
        <v>-1420000</v>
      </c>
      <c r="AJ22" s="12">
        <v>-2566000</v>
      </c>
      <c r="AK22" s="12">
        <v>4067000</v>
      </c>
      <c r="AL22" s="1"/>
    </row>
    <row r="23" spans="1:38" ht="15" customHeight="1" x14ac:dyDescent="0.2">
      <c r="A23" s="42" t="s">
        <v>138</v>
      </c>
      <c r="B23" s="1"/>
      <c r="C23" s="8">
        <v>-3112000</v>
      </c>
      <c r="D23" s="8">
        <v>2228000</v>
      </c>
      <c r="E23" s="9"/>
      <c r="F23" s="9"/>
      <c r="G23" s="8">
        <v>-884000</v>
      </c>
      <c r="H23" s="4"/>
      <c r="I23" s="8">
        <v>-3936000</v>
      </c>
      <c r="J23" s="8">
        <v>13931000</v>
      </c>
      <c r="K23" s="8">
        <v>-841000</v>
      </c>
      <c r="L23" s="8">
        <v>1369000</v>
      </c>
      <c r="M23" s="8">
        <v>10523000</v>
      </c>
      <c r="N23" s="4"/>
      <c r="O23" s="8">
        <v>-1737000</v>
      </c>
      <c r="P23" s="8">
        <v>1898000</v>
      </c>
      <c r="Q23" s="8">
        <v>-546000</v>
      </c>
      <c r="R23" s="8">
        <v>-3086000</v>
      </c>
      <c r="S23" s="8">
        <v>-3471000</v>
      </c>
      <c r="T23" s="4"/>
      <c r="U23" s="8">
        <v>-686000</v>
      </c>
      <c r="V23" s="8">
        <v>-4744000</v>
      </c>
      <c r="W23" s="8">
        <v>455000</v>
      </c>
      <c r="X23" s="8">
        <v>-13207000</v>
      </c>
      <c r="Y23" s="8">
        <v>-18182000</v>
      </c>
      <c r="Z23" s="4"/>
      <c r="AA23" s="8">
        <v>3399000</v>
      </c>
      <c r="AB23" s="8">
        <v>-5938000</v>
      </c>
      <c r="AC23" s="8">
        <v>-1344000</v>
      </c>
      <c r="AD23" s="8">
        <v>-1341000</v>
      </c>
      <c r="AE23" s="8">
        <v>-5224000</v>
      </c>
      <c r="AF23" s="4"/>
      <c r="AG23" s="8">
        <v>-6329000</v>
      </c>
      <c r="AH23" s="8">
        <v>1896000</v>
      </c>
      <c r="AI23" s="8">
        <v>-1724000</v>
      </c>
      <c r="AJ23" s="8">
        <v>2078000</v>
      </c>
      <c r="AK23" s="8">
        <v>-4079000</v>
      </c>
      <c r="AL23" s="1"/>
    </row>
    <row r="24" spans="1:38" ht="15" customHeight="1" x14ac:dyDescent="0.2">
      <c r="A24" s="44" t="s">
        <v>79</v>
      </c>
      <c r="B24" s="1"/>
      <c r="C24" s="14">
        <f>+SUM(C9:C23)</f>
        <v>20045000</v>
      </c>
      <c r="D24" s="14">
        <f>+SUM(D9:D23)</f>
        <v>21980000</v>
      </c>
      <c r="E24" s="15"/>
      <c r="F24" s="15"/>
      <c r="G24" s="14">
        <f>+SUM(G9:G23)</f>
        <v>42025000</v>
      </c>
      <c r="H24" s="4"/>
      <c r="I24" s="14">
        <f>+SUM(I9:I23)</f>
        <v>26386000</v>
      </c>
      <c r="J24" s="14">
        <f>+SUM(J9:J23)</f>
        <v>29072000</v>
      </c>
      <c r="K24" s="14">
        <f>+SUM(K9:K23)</f>
        <v>29854000</v>
      </c>
      <c r="L24" s="14">
        <f>+SUM(L9:L23)</f>
        <v>26206000</v>
      </c>
      <c r="M24" s="14">
        <f>+SUM(M9:M23)</f>
        <v>111518000</v>
      </c>
      <c r="N24" s="4"/>
      <c r="O24" s="14">
        <f>+SUM(O9:O23)</f>
        <v>15905000</v>
      </c>
      <c r="P24" s="14">
        <f>+SUM(P9:P23)</f>
        <v>17631000</v>
      </c>
      <c r="Q24" s="14">
        <f>+SUM(Q9:Q23)</f>
        <v>32919000</v>
      </c>
      <c r="R24" s="14">
        <f>+SUM(R9:R23)</f>
        <v>14726000</v>
      </c>
      <c r="S24" s="14">
        <f>+SUM(S9:S23)</f>
        <v>81181000</v>
      </c>
      <c r="T24" s="4"/>
      <c r="U24" s="14">
        <f>+SUM(U9:U23)</f>
        <v>16585000</v>
      </c>
      <c r="V24" s="14">
        <f>+SUM(V9:V23)</f>
        <v>6181000</v>
      </c>
      <c r="W24" s="14">
        <f>+SUM(W9:W23)</f>
        <v>26726000</v>
      </c>
      <c r="X24" s="14">
        <f>+SUM(X9:X23)</f>
        <v>16267000</v>
      </c>
      <c r="Y24" s="14">
        <f>+SUM(Y9:Y23)</f>
        <v>65759000</v>
      </c>
      <c r="Z24" s="4"/>
      <c r="AA24" s="14">
        <f>+SUM(AA9:AA23)</f>
        <v>74597000</v>
      </c>
      <c r="AB24" s="14">
        <f>+SUM(AB9:AB23)</f>
        <v>66822000</v>
      </c>
      <c r="AC24" s="14">
        <f>+SUM(AC9:AC23)</f>
        <v>49826000</v>
      </c>
      <c r="AD24" s="14">
        <f>+SUM(AD9:AD23)</f>
        <v>24098000</v>
      </c>
      <c r="AE24" s="14">
        <f>+SUM(AE9:AE23)</f>
        <v>215343000</v>
      </c>
      <c r="AF24" s="4"/>
      <c r="AG24" s="14">
        <f>+SUM(AG9:AG23)</f>
        <v>58122000</v>
      </c>
      <c r="AH24" s="14">
        <f>+SUM(AH9:AH23)</f>
        <v>66848000</v>
      </c>
      <c r="AI24" s="14">
        <f>+SUM(AI9:AI23)</f>
        <v>58735000</v>
      </c>
      <c r="AJ24" s="14">
        <f>+SUM(AJ9:AJ23)</f>
        <v>47163000</v>
      </c>
      <c r="AK24" s="14">
        <f>+SUM(AK9:AK23)</f>
        <v>230868000</v>
      </c>
      <c r="AL24" s="1"/>
    </row>
    <row r="25" spans="1:38" ht="15" customHeight="1" x14ac:dyDescent="0.2">
      <c r="A25" s="1"/>
      <c r="B25" s="1"/>
      <c r="C25" s="10"/>
      <c r="D25" s="10"/>
      <c r="E25" s="10"/>
      <c r="F25" s="10"/>
      <c r="G25" s="10"/>
      <c r="H25" s="4"/>
      <c r="I25" s="10"/>
      <c r="J25" s="10"/>
      <c r="K25" s="10"/>
      <c r="L25" s="10"/>
      <c r="M25" s="10"/>
      <c r="N25" s="4"/>
      <c r="O25" s="10"/>
      <c r="P25" s="10"/>
      <c r="Q25" s="10"/>
      <c r="R25" s="10"/>
      <c r="S25" s="10"/>
      <c r="T25" s="4"/>
      <c r="U25" s="10"/>
      <c r="V25" s="10"/>
      <c r="W25" s="10"/>
      <c r="X25" s="10"/>
      <c r="Y25" s="10"/>
      <c r="Z25" s="4"/>
      <c r="AA25" s="10"/>
      <c r="AB25" s="10"/>
      <c r="AC25" s="10"/>
      <c r="AD25" s="10"/>
      <c r="AE25" s="10"/>
      <c r="AF25" s="4"/>
      <c r="AG25" s="10"/>
      <c r="AH25" s="10"/>
      <c r="AI25" s="10"/>
      <c r="AJ25" s="10"/>
      <c r="AK25" s="10"/>
      <c r="AL25" s="1"/>
    </row>
    <row r="26" spans="1:38" ht="15" customHeight="1" x14ac:dyDescent="0.2">
      <c r="A26" s="1" t="s">
        <v>139</v>
      </c>
      <c r="B26" s="1"/>
      <c r="C26" s="1"/>
      <c r="D26" s="1"/>
      <c r="E26" s="1"/>
      <c r="F26" s="1"/>
      <c r="G26" s="1"/>
      <c r="H26" s="4"/>
      <c r="I26" s="1"/>
      <c r="J26" s="1"/>
      <c r="K26" s="1"/>
      <c r="L26" s="1"/>
      <c r="M26" s="1"/>
      <c r="N26" s="4"/>
      <c r="O26" s="1"/>
      <c r="P26" s="1"/>
      <c r="Q26" s="1"/>
      <c r="R26" s="1"/>
      <c r="S26" s="1"/>
      <c r="T26" s="4"/>
      <c r="U26" s="1"/>
      <c r="V26" s="1"/>
      <c r="W26" s="1"/>
      <c r="X26" s="1"/>
      <c r="Y26" s="1"/>
      <c r="Z26" s="4"/>
      <c r="AA26" s="1"/>
      <c r="AB26" s="1"/>
      <c r="AC26" s="1"/>
      <c r="AD26" s="1"/>
      <c r="AE26" s="1"/>
      <c r="AF26" s="4"/>
      <c r="AG26" s="1"/>
      <c r="AH26" s="1"/>
      <c r="AI26" s="1"/>
      <c r="AJ26" s="1"/>
      <c r="AK26" s="1"/>
      <c r="AL26" s="1"/>
    </row>
    <row r="27" spans="1:38" ht="15" customHeight="1" x14ac:dyDescent="0.2">
      <c r="A27" s="11" t="s">
        <v>140</v>
      </c>
      <c r="B27" s="1"/>
      <c r="C27" s="12">
        <v>-1998000</v>
      </c>
      <c r="D27" s="12">
        <v>-4302000</v>
      </c>
      <c r="E27" s="1"/>
      <c r="F27" s="1"/>
      <c r="G27" s="12">
        <v>-6300000</v>
      </c>
      <c r="H27" s="4"/>
      <c r="I27" s="12">
        <v>-5726000</v>
      </c>
      <c r="J27" s="12">
        <v>-5926000</v>
      </c>
      <c r="K27" s="12">
        <v>-5694000</v>
      </c>
      <c r="L27" s="12">
        <v>-7050000</v>
      </c>
      <c r="M27" s="12">
        <v>-24396000</v>
      </c>
      <c r="N27" s="4"/>
      <c r="O27" s="12">
        <v>-4343000</v>
      </c>
      <c r="P27" s="12">
        <v>-4167000</v>
      </c>
      <c r="Q27" s="12">
        <v>-5731000</v>
      </c>
      <c r="R27" s="12">
        <v>-3045000</v>
      </c>
      <c r="S27" s="12">
        <v>-17286000</v>
      </c>
      <c r="T27" s="4"/>
      <c r="U27" s="12">
        <v>-4082000</v>
      </c>
      <c r="V27" s="12">
        <v>-3129000</v>
      </c>
      <c r="W27" s="12">
        <v>-7530000</v>
      </c>
      <c r="X27" s="12">
        <v>-6143000</v>
      </c>
      <c r="Y27" s="12">
        <v>-20884000</v>
      </c>
      <c r="Z27" s="4"/>
      <c r="AA27" s="12">
        <v>-14700000</v>
      </c>
      <c r="AB27" s="12">
        <v>-13244000</v>
      </c>
      <c r="AC27" s="12">
        <v>-5500000</v>
      </c>
      <c r="AD27" s="12">
        <v>-5767000</v>
      </c>
      <c r="AE27" s="12">
        <v>-39211000</v>
      </c>
      <c r="AF27" s="4"/>
      <c r="AG27" s="12">
        <v>-11051000</v>
      </c>
      <c r="AH27" s="12">
        <v>-8243000</v>
      </c>
      <c r="AI27" s="12">
        <v>-11011000</v>
      </c>
      <c r="AJ27" s="12">
        <v>-16967000</v>
      </c>
      <c r="AK27" s="12">
        <v>-47272000</v>
      </c>
      <c r="AL27" s="1"/>
    </row>
    <row r="28" spans="1:38" ht="15" customHeight="1" x14ac:dyDescent="0.2">
      <c r="A28" s="11" t="s">
        <v>141</v>
      </c>
      <c r="B28" s="1"/>
      <c r="C28" s="12">
        <v>0</v>
      </c>
      <c r="D28" s="12">
        <v>0</v>
      </c>
      <c r="E28" s="1"/>
      <c r="F28" s="1"/>
      <c r="G28" s="12">
        <v>0</v>
      </c>
      <c r="H28" s="4"/>
      <c r="I28" s="12">
        <v>0</v>
      </c>
      <c r="J28" s="12">
        <v>0</v>
      </c>
      <c r="K28" s="12">
        <v>150000</v>
      </c>
      <c r="L28" s="12">
        <v>0</v>
      </c>
      <c r="M28" s="12">
        <v>150000</v>
      </c>
      <c r="N28" s="4"/>
      <c r="O28" s="12">
        <v>0</v>
      </c>
      <c r="P28" s="12">
        <v>0</v>
      </c>
      <c r="Q28" s="12">
        <v>0</v>
      </c>
      <c r="R28" s="12">
        <v>0</v>
      </c>
      <c r="S28" s="12">
        <v>0</v>
      </c>
      <c r="T28" s="4"/>
      <c r="U28" s="12">
        <v>0</v>
      </c>
      <c r="V28" s="12">
        <v>0</v>
      </c>
      <c r="W28" s="12">
        <v>0</v>
      </c>
      <c r="X28" s="12">
        <v>0</v>
      </c>
      <c r="Y28" s="12">
        <v>0</v>
      </c>
      <c r="Z28" s="4"/>
      <c r="AA28" s="12">
        <v>1202000</v>
      </c>
      <c r="AB28" s="12">
        <v>0</v>
      </c>
      <c r="AC28" s="12">
        <v>0</v>
      </c>
      <c r="AD28" s="12">
        <v>0</v>
      </c>
      <c r="AE28" s="12">
        <v>1202000</v>
      </c>
      <c r="AF28" s="4"/>
      <c r="AG28" s="12">
        <v>25000</v>
      </c>
      <c r="AH28" s="12">
        <v>10000</v>
      </c>
      <c r="AI28" s="12">
        <v>0</v>
      </c>
      <c r="AJ28" s="12">
        <v>0</v>
      </c>
      <c r="AK28" s="12">
        <v>35000</v>
      </c>
      <c r="AL28" s="1"/>
    </row>
    <row r="29" spans="1:38" ht="15" customHeight="1" x14ac:dyDescent="0.2">
      <c r="A29" s="11" t="s">
        <v>142</v>
      </c>
      <c r="B29" s="1"/>
      <c r="C29" s="12">
        <v>0</v>
      </c>
      <c r="D29" s="12">
        <v>0</v>
      </c>
      <c r="E29" s="1"/>
      <c r="F29" s="1"/>
      <c r="G29" s="12">
        <v>0</v>
      </c>
      <c r="H29" s="4"/>
      <c r="I29" s="12">
        <v>0</v>
      </c>
      <c r="J29" s="12">
        <v>0</v>
      </c>
      <c r="K29" s="12">
        <v>0</v>
      </c>
      <c r="L29" s="12">
        <v>0</v>
      </c>
      <c r="M29" s="12">
        <v>0</v>
      </c>
      <c r="N29" s="4"/>
      <c r="O29" s="12">
        <v>0</v>
      </c>
      <c r="P29" s="12">
        <v>0</v>
      </c>
      <c r="Q29" s="12">
        <v>-9520000</v>
      </c>
      <c r="R29" s="12">
        <v>0</v>
      </c>
      <c r="S29" s="12">
        <v>-9520000</v>
      </c>
      <c r="T29" s="4"/>
      <c r="U29" s="12">
        <v>0</v>
      </c>
      <c r="V29" s="12">
        <v>0</v>
      </c>
      <c r="W29" s="12">
        <v>0</v>
      </c>
      <c r="X29" s="12">
        <v>0</v>
      </c>
      <c r="Y29" s="12">
        <v>0</v>
      </c>
      <c r="Z29" s="4"/>
      <c r="AA29" s="12">
        <v>0</v>
      </c>
      <c r="AB29" s="12">
        <v>0</v>
      </c>
      <c r="AC29" s="12">
        <v>0</v>
      </c>
      <c r="AD29" s="12">
        <v>0</v>
      </c>
      <c r="AE29" s="12">
        <v>0</v>
      </c>
      <c r="AF29" s="4"/>
      <c r="AG29" s="12">
        <v>0</v>
      </c>
      <c r="AH29" s="12">
        <v>0</v>
      </c>
      <c r="AI29" s="12">
        <v>0</v>
      </c>
      <c r="AJ29" s="12">
        <v>0</v>
      </c>
      <c r="AK29" s="12">
        <v>0</v>
      </c>
      <c r="AL29" s="1"/>
    </row>
    <row r="30" spans="1:38" ht="15" customHeight="1" x14ac:dyDescent="0.2">
      <c r="A30" s="11" t="s">
        <v>143</v>
      </c>
      <c r="B30" s="1"/>
      <c r="C30" s="12">
        <v>-14807000</v>
      </c>
      <c r="D30" s="12">
        <v>-9269000</v>
      </c>
      <c r="E30" s="1"/>
      <c r="F30" s="1"/>
      <c r="G30" s="12">
        <v>-24076000</v>
      </c>
      <c r="H30" s="4"/>
      <c r="I30" s="12">
        <v>-5630000</v>
      </c>
      <c r="J30" s="12">
        <v>-42066000</v>
      </c>
      <c r="K30" s="12">
        <v>-11079000</v>
      </c>
      <c r="L30" s="12">
        <v>-5709000</v>
      </c>
      <c r="M30" s="12">
        <v>-64484000</v>
      </c>
      <c r="N30" s="4"/>
      <c r="O30" s="12">
        <v>-49912000</v>
      </c>
      <c r="P30" s="12">
        <v>-27918000</v>
      </c>
      <c r="Q30" s="12">
        <v>-19751000</v>
      </c>
      <c r="R30" s="12">
        <v>-8135000</v>
      </c>
      <c r="S30" s="12">
        <v>-105716000</v>
      </c>
      <c r="T30" s="4"/>
      <c r="U30" s="12">
        <v>-36922000</v>
      </c>
      <c r="V30" s="12">
        <v>-73888000</v>
      </c>
      <c r="W30" s="12">
        <v>-62205000</v>
      </c>
      <c r="X30" s="12">
        <v>-18196000</v>
      </c>
      <c r="Y30" s="12">
        <v>-191211000</v>
      </c>
      <c r="Z30" s="4"/>
      <c r="AA30" s="12">
        <v>-15121000</v>
      </c>
      <c r="AB30" s="12">
        <v>-5589000</v>
      </c>
      <c r="AC30" s="12">
        <v>-6534000</v>
      </c>
      <c r="AD30" s="12">
        <v>-28576000</v>
      </c>
      <c r="AE30" s="12">
        <v>-55820000</v>
      </c>
      <c r="AF30" s="4"/>
      <c r="AG30" s="12">
        <v>-21971000</v>
      </c>
      <c r="AH30" s="12">
        <v>-166782000</v>
      </c>
      <c r="AI30" s="12">
        <v>-193150000</v>
      </c>
      <c r="AJ30" s="12">
        <v>-172115000</v>
      </c>
      <c r="AK30" s="12">
        <v>-554018000</v>
      </c>
      <c r="AL30" s="1"/>
    </row>
    <row r="31" spans="1:38" ht="15" customHeight="1" x14ac:dyDescent="0.2">
      <c r="A31" s="11" t="s">
        <v>144</v>
      </c>
      <c r="B31" s="1"/>
      <c r="C31" s="8">
        <v>10655000</v>
      </c>
      <c r="D31" s="8">
        <v>10700000</v>
      </c>
      <c r="E31" s="9"/>
      <c r="F31" s="9"/>
      <c r="G31" s="8">
        <v>21355000</v>
      </c>
      <c r="H31" s="4"/>
      <c r="I31" s="8">
        <v>15882000</v>
      </c>
      <c r="J31" s="8">
        <v>80610000</v>
      </c>
      <c r="K31" s="8">
        <v>20166000</v>
      </c>
      <c r="L31" s="8">
        <v>8279000</v>
      </c>
      <c r="M31" s="8">
        <v>124937000</v>
      </c>
      <c r="N31" s="4"/>
      <c r="O31" s="8">
        <v>54198000</v>
      </c>
      <c r="P31" s="8">
        <v>31194000</v>
      </c>
      <c r="Q31" s="8">
        <v>18414000</v>
      </c>
      <c r="R31" s="8">
        <v>2796000</v>
      </c>
      <c r="S31" s="8">
        <v>106602000</v>
      </c>
      <c r="T31" s="4"/>
      <c r="U31" s="8">
        <v>22693000</v>
      </c>
      <c r="V31" s="8">
        <v>75948000</v>
      </c>
      <c r="W31" s="8">
        <v>63256000</v>
      </c>
      <c r="X31" s="8">
        <v>36045000</v>
      </c>
      <c r="Y31" s="8">
        <v>197942000</v>
      </c>
      <c r="Z31" s="4"/>
      <c r="AA31" s="8">
        <v>108817000</v>
      </c>
      <c r="AB31" s="8">
        <v>16710000</v>
      </c>
      <c r="AC31" s="8">
        <v>35487000</v>
      </c>
      <c r="AD31" s="8">
        <v>11151000</v>
      </c>
      <c r="AE31" s="8">
        <v>172165000</v>
      </c>
      <c r="AF31" s="4"/>
      <c r="AG31" s="8">
        <v>63466000</v>
      </c>
      <c r="AH31" s="8">
        <v>96617000</v>
      </c>
      <c r="AI31" s="8">
        <v>123953000</v>
      </c>
      <c r="AJ31" s="8">
        <v>84421000</v>
      </c>
      <c r="AK31" s="8">
        <v>368457000</v>
      </c>
      <c r="AL31" s="1"/>
    </row>
    <row r="32" spans="1:38" ht="15" customHeight="1" x14ac:dyDescent="0.2">
      <c r="A32" s="44" t="s">
        <v>145</v>
      </c>
      <c r="B32" s="1"/>
      <c r="C32" s="14">
        <f>+SUM(C27:C31)</f>
        <v>-6150000</v>
      </c>
      <c r="D32" s="14">
        <f>+SUM(D27:D31)</f>
        <v>-2871000</v>
      </c>
      <c r="E32" s="15"/>
      <c r="F32" s="15"/>
      <c r="G32" s="14">
        <f>+SUM(G27:G31)</f>
        <v>-9021000</v>
      </c>
      <c r="H32" s="4"/>
      <c r="I32" s="14">
        <f>+SUM(I27:I31)</f>
        <v>4526000</v>
      </c>
      <c r="J32" s="14">
        <f>+SUM(J27:J31)</f>
        <v>32618000</v>
      </c>
      <c r="K32" s="14">
        <f>+SUM(K27:K31)</f>
        <v>3543000</v>
      </c>
      <c r="L32" s="14">
        <f>+SUM(L27:L31)</f>
        <v>-4480000</v>
      </c>
      <c r="M32" s="14">
        <f>+SUM(M27:M31)</f>
        <v>36207000</v>
      </c>
      <c r="N32" s="4"/>
      <c r="O32" s="14">
        <f>+SUM(O27:O31)</f>
        <v>-57000</v>
      </c>
      <c r="P32" s="14">
        <f>+SUM(P27:P31)</f>
        <v>-891000</v>
      </c>
      <c r="Q32" s="14">
        <f>+SUM(Q27:Q31)</f>
        <v>-16588000</v>
      </c>
      <c r="R32" s="14">
        <f>+SUM(R27:R31)</f>
        <v>-8384000</v>
      </c>
      <c r="S32" s="14">
        <f>+SUM(S27:S31)</f>
        <v>-25920000</v>
      </c>
      <c r="T32" s="4"/>
      <c r="U32" s="14">
        <f>+SUM(U27:U31)</f>
        <v>-18311000</v>
      </c>
      <c r="V32" s="14">
        <f>+SUM(V27:V31)</f>
        <v>-1069000</v>
      </c>
      <c r="W32" s="14">
        <f>+SUM(W27:W31)</f>
        <v>-6479000</v>
      </c>
      <c r="X32" s="14">
        <f>+SUM(X27:X31)</f>
        <v>11706000</v>
      </c>
      <c r="Y32" s="14">
        <f>+SUM(Y27:Y31)</f>
        <v>-14153000</v>
      </c>
      <c r="Z32" s="4"/>
      <c r="AA32" s="14">
        <f>+SUM(AA27:AA31)</f>
        <v>80198000</v>
      </c>
      <c r="AB32" s="14">
        <f>+SUM(AB27:AB31)</f>
        <v>-2123000</v>
      </c>
      <c r="AC32" s="14">
        <f>+SUM(AC27:AC31)</f>
        <v>23453000</v>
      </c>
      <c r="AD32" s="14">
        <f>+SUM(AD27:AD31)</f>
        <v>-23192000</v>
      </c>
      <c r="AE32" s="14">
        <f>+SUM(AE27:AE31)</f>
        <v>78336000</v>
      </c>
      <c r="AF32" s="4"/>
      <c r="AG32" s="14">
        <f>+SUM(AG27:AG31)</f>
        <v>30469000</v>
      </c>
      <c r="AH32" s="14">
        <f>+SUM(AH27:AH31)</f>
        <v>-78398000</v>
      </c>
      <c r="AI32" s="14">
        <f>+SUM(AI27:AI31)</f>
        <v>-80208000</v>
      </c>
      <c r="AJ32" s="14">
        <f>+SUM(AJ27:AJ31)</f>
        <v>-104661000</v>
      </c>
      <c r="AK32" s="14">
        <f>+SUM(AK27:AK31)</f>
        <v>-232798000</v>
      </c>
      <c r="AL32" s="1"/>
    </row>
    <row r="33" spans="1:38" ht="15" customHeight="1" x14ac:dyDescent="0.2">
      <c r="A33" s="1"/>
      <c r="B33" s="1"/>
      <c r="C33" s="10"/>
      <c r="D33" s="10"/>
      <c r="E33" s="10"/>
      <c r="F33" s="10"/>
      <c r="G33" s="10"/>
      <c r="H33" s="4"/>
      <c r="I33" s="10"/>
      <c r="J33" s="10"/>
      <c r="K33" s="10"/>
      <c r="L33" s="10"/>
      <c r="M33" s="10"/>
      <c r="N33" s="4"/>
      <c r="O33" s="10"/>
      <c r="P33" s="10"/>
      <c r="Q33" s="10"/>
      <c r="R33" s="10"/>
      <c r="S33" s="10"/>
      <c r="T33" s="4"/>
      <c r="U33" s="10"/>
      <c r="V33" s="10"/>
      <c r="W33" s="10"/>
      <c r="X33" s="10"/>
      <c r="Y33" s="10"/>
      <c r="Z33" s="4"/>
      <c r="AA33" s="10"/>
      <c r="AB33" s="10"/>
      <c r="AC33" s="10"/>
      <c r="AD33" s="10"/>
      <c r="AE33" s="10"/>
      <c r="AF33" s="4"/>
      <c r="AG33" s="10"/>
      <c r="AH33" s="10"/>
      <c r="AI33" s="10"/>
      <c r="AJ33" s="10"/>
      <c r="AK33" s="10"/>
      <c r="AL33" s="1"/>
    </row>
    <row r="34" spans="1:38" ht="15" customHeight="1" x14ac:dyDescent="0.2">
      <c r="A34" s="1" t="s">
        <v>146</v>
      </c>
      <c r="B34" s="1"/>
      <c r="C34" s="1"/>
      <c r="D34" s="1"/>
      <c r="E34" s="1"/>
      <c r="F34" s="1"/>
      <c r="G34" s="1"/>
      <c r="H34" s="4"/>
      <c r="I34" s="1"/>
      <c r="J34" s="1"/>
      <c r="K34" s="1"/>
      <c r="L34" s="1"/>
      <c r="M34" s="1"/>
      <c r="N34" s="4"/>
      <c r="O34" s="1"/>
      <c r="P34" s="1"/>
      <c r="Q34" s="1"/>
      <c r="R34" s="1"/>
      <c r="S34" s="1"/>
      <c r="T34" s="4"/>
      <c r="U34" s="1"/>
      <c r="V34" s="1"/>
      <c r="W34" s="1"/>
      <c r="X34" s="1"/>
      <c r="Y34" s="1"/>
      <c r="Z34" s="4"/>
      <c r="AA34" s="1"/>
      <c r="AB34" s="1"/>
      <c r="AC34" s="1"/>
      <c r="AD34" s="1"/>
      <c r="AE34" s="1"/>
      <c r="AF34" s="4"/>
      <c r="AG34" s="1"/>
      <c r="AH34" s="1"/>
      <c r="AI34" s="1"/>
      <c r="AJ34" s="1"/>
      <c r="AK34" s="1"/>
      <c r="AL34" s="1"/>
    </row>
    <row r="35" spans="1:38" ht="15" customHeight="1" x14ac:dyDescent="0.2">
      <c r="A35" s="11" t="s">
        <v>147</v>
      </c>
      <c r="B35" s="1"/>
      <c r="C35" s="12">
        <v>2690000</v>
      </c>
      <c r="D35" s="12">
        <v>0</v>
      </c>
      <c r="E35" s="1"/>
      <c r="F35" s="1"/>
      <c r="G35" s="12">
        <v>2690000</v>
      </c>
      <c r="H35" s="4"/>
      <c r="I35" s="12">
        <v>2787000</v>
      </c>
      <c r="J35" s="12">
        <v>0</v>
      </c>
      <c r="K35" s="12">
        <v>2539000</v>
      </c>
      <c r="L35" s="12">
        <v>0</v>
      </c>
      <c r="M35" s="12">
        <v>5326000</v>
      </c>
      <c r="N35" s="4"/>
      <c r="O35" s="12">
        <v>2691000</v>
      </c>
      <c r="P35" s="12">
        <v>0</v>
      </c>
      <c r="Q35" s="12">
        <v>3009000</v>
      </c>
      <c r="R35" s="12">
        <v>0</v>
      </c>
      <c r="S35" s="12">
        <v>5700000</v>
      </c>
      <c r="T35" s="4"/>
      <c r="U35" s="12">
        <v>3098000</v>
      </c>
      <c r="V35" s="12">
        <v>0</v>
      </c>
      <c r="W35" s="12">
        <v>3139000</v>
      </c>
      <c r="X35" s="12">
        <v>0</v>
      </c>
      <c r="Y35" s="12">
        <v>6237000</v>
      </c>
      <c r="Z35" s="4"/>
      <c r="AA35" s="12">
        <v>3057000</v>
      </c>
      <c r="AB35" s="12">
        <v>0</v>
      </c>
      <c r="AC35" s="12">
        <v>3105000</v>
      </c>
      <c r="AD35" s="12">
        <v>0</v>
      </c>
      <c r="AE35" s="12">
        <v>6162000</v>
      </c>
      <c r="AF35" s="4"/>
      <c r="AG35" s="12">
        <v>3652000</v>
      </c>
      <c r="AH35" s="12">
        <v>0</v>
      </c>
      <c r="AI35" s="12">
        <v>4058000</v>
      </c>
      <c r="AJ35" s="12">
        <v>0</v>
      </c>
      <c r="AK35" s="12">
        <v>7710000</v>
      </c>
      <c r="AL35" s="1"/>
    </row>
    <row r="36" spans="1:38" ht="15" customHeight="1" x14ac:dyDescent="0.2">
      <c r="A36" s="11" t="s">
        <v>148</v>
      </c>
      <c r="B36" s="1"/>
      <c r="C36" s="12">
        <v>0</v>
      </c>
      <c r="D36" s="12">
        <v>0</v>
      </c>
      <c r="E36" s="1"/>
      <c r="F36" s="1"/>
      <c r="G36" s="12">
        <v>0</v>
      </c>
      <c r="H36" s="4"/>
      <c r="I36" s="12">
        <v>-23098000</v>
      </c>
      <c r="J36" s="12">
        <v>-32560000</v>
      </c>
      <c r="K36" s="12">
        <v>-42440000</v>
      </c>
      <c r="L36" s="12">
        <v>0</v>
      </c>
      <c r="M36" s="12">
        <v>-98098000</v>
      </c>
      <c r="N36" s="4"/>
      <c r="O36" s="12">
        <v>-14641000</v>
      </c>
      <c r="P36" s="12">
        <v>-11338000</v>
      </c>
      <c r="Q36" s="12">
        <v>0</v>
      </c>
      <c r="R36" s="12">
        <v>-1902000</v>
      </c>
      <c r="S36" s="12">
        <v>-27881000</v>
      </c>
      <c r="T36" s="4"/>
      <c r="U36" s="12">
        <v>-1687000</v>
      </c>
      <c r="V36" s="12">
        <v>-4312000</v>
      </c>
      <c r="W36" s="12">
        <v>-1835000</v>
      </c>
      <c r="X36" s="12">
        <v>-47444000</v>
      </c>
      <c r="Y36" s="12">
        <v>-55278000</v>
      </c>
      <c r="Z36" s="4"/>
      <c r="AA36" s="12">
        <v>-134689000</v>
      </c>
      <c r="AB36" s="12">
        <v>-157660000</v>
      </c>
      <c r="AC36" s="12">
        <v>0</v>
      </c>
      <c r="AD36" s="12">
        <v>-18745000</v>
      </c>
      <c r="AE36" s="12">
        <v>-311094000</v>
      </c>
      <c r="AF36" s="4"/>
      <c r="AG36" s="12">
        <v>0</v>
      </c>
      <c r="AH36" s="12">
        <v>-26374000</v>
      </c>
      <c r="AI36" s="12">
        <v>-9791000</v>
      </c>
      <c r="AJ36" s="12">
        <v>-37773000</v>
      </c>
      <c r="AK36" s="12">
        <v>-73938000</v>
      </c>
      <c r="AL36" s="1"/>
    </row>
    <row r="37" spans="1:38" ht="15" customHeight="1" x14ac:dyDescent="0.2">
      <c r="A37" s="11" t="s">
        <v>149</v>
      </c>
      <c r="B37" s="1"/>
      <c r="C37" s="12">
        <v>-11950000</v>
      </c>
      <c r="D37" s="12">
        <v>-11887000</v>
      </c>
      <c r="E37" s="1"/>
      <c r="F37" s="1"/>
      <c r="G37" s="12">
        <v>-23837000</v>
      </c>
      <c r="H37" s="4"/>
      <c r="I37" s="12">
        <v>-11959000</v>
      </c>
      <c r="J37" s="12">
        <v>-11809000</v>
      </c>
      <c r="K37" s="12">
        <v>-11785000</v>
      </c>
      <c r="L37" s="12">
        <v>-11617000</v>
      </c>
      <c r="M37" s="12">
        <v>-47170000</v>
      </c>
      <c r="N37" s="4"/>
      <c r="O37" s="12">
        <v>-11384000</v>
      </c>
      <c r="P37" s="12">
        <v>-11352000</v>
      </c>
      <c r="Q37" s="12">
        <v>-11364000</v>
      </c>
      <c r="R37" s="12">
        <v>-11937000</v>
      </c>
      <c r="S37" s="12">
        <v>-46037000</v>
      </c>
      <c r="T37" s="4"/>
      <c r="U37" s="12">
        <v>-10868000</v>
      </c>
      <c r="V37" s="12">
        <v>-10893000</v>
      </c>
      <c r="W37" s="12">
        <v>-10904000</v>
      </c>
      <c r="X37" s="12">
        <v>-11343000</v>
      </c>
      <c r="Y37" s="12">
        <v>-44008000</v>
      </c>
      <c r="Z37" s="4"/>
      <c r="AA37" s="12">
        <v>-10656000</v>
      </c>
      <c r="AB37" s="12">
        <v>-10280000</v>
      </c>
      <c r="AC37" s="12">
        <v>-10293000</v>
      </c>
      <c r="AD37" s="12">
        <v>-10263000</v>
      </c>
      <c r="AE37" s="12">
        <v>-41492000</v>
      </c>
      <c r="AF37" s="4"/>
      <c r="AG37" s="12">
        <v>-7845000</v>
      </c>
      <c r="AH37" s="12">
        <v>-7867000</v>
      </c>
      <c r="AI37" s="12">
        <v>-7840000</v>
      </c>
      <c r="AJ37" s="12">
        <v>-9047000</v>
      </c>
      <c r="AK37" s="12">
        <v>-32599000</v>
      </c>
      <c r="AL37" s="1"/>
    </row>
    <row r="38" spans="1:38" ht="15" customHeight="1" x14ac:dyDescent="0.2">
      <c r="A38" s="11" t="s">
        <v>150</v>
      </c>
      <c r="B38" s="1"/>
      <c r="C38" s="12">
        <v>0</v>
      </c>
      <c r="D38" s="12">
        <v>0</v>
      </c>
      <c r="E38" s="1"/>
      <c r="F38" s="1"/>
      <c r="G38" s="12">
        <v>0</v>
      </c>
      <c r="H38" s="4"/>
      <c r="I38" s="12">
        <v>0</v>
      </c>
      <c r="J38" s="12">
        <v>13000000</v>
      </c>
      <c r="K38" s="12">
        <v>0</v>
      </c>
      <c r="L38" s="12">
        <v>0</v>
      </c>
      <c r="M38" s="12">
        <v>13000000</v>
      </c>
      <c r="N38" s="4"/>
      <c r="O38" s="12">
        <v>0</v>
      </c>
      <c r="P38" s="12">
        <v>0</v>
      </c>
      <c r="Q38" s="12">
        <v>0</v>
      </c>
      <c r="R38" s="12">
        <v>0</v>
      </c>
      <c r="S38" s="12">
        <v>0</v>
      </c>
      <c r="T38" s="4"/>
      <c r="U38" s="12">
        <v>0</v>
      </c>
      <c r="V38" s="12">
        <v>0</v>
      </c>
      <c r="W38" s="12">
        <v>0</v>
      </c>
      <c r="X38" s="12">
        <v>0</v>
      </c>
      <c r="Y38" s="12">
        <v>0</v>
      </c>
      <c r="Z38" s="4"/>
      <c r="AA38" s="12">
        <v>0</v>
      </c>
      <c r="AB38" s="12">
        <v>0</v>
      </c>
      <c r="AC38" s="12">
        <v>0</v>
      </c>
      <c r="AD38" s="12">
        <v>0</v>
      </c>
      <c r="AE38" s="12">
        <v>0</v>
      </c>
      <c r="AF38" s="4"/>
      <c r="AG38" s="12">
        <v>0</v>
      </c>
      <c r="AH38" s="12">
        <v>0</v>
      </c>
      <c r="AI38" s="12">
        <v>0</v>
      </c>
      <c r="AJ38" s="12">
        <v>0</v>
      </c>
      <c r="AK38" s="12">
        <v>0</v>
      </c>
      <c r="AL38" s="1"/>
    </row>
    <row r="39" spans="1:38" ht="15" customHeight="1" x14ac:dyDescent="0.2">
      <c r="A39" s="11" t="s">
        <v>151</v>
      </c>
      <c r="B39" s="1"/>
      <c r="C39" s="8">
        <v>0</v>
      </c>
      <c r="D39" s="8">
        <v>0</v>
      </c>
      <c r="E39" s="9"/>
      <c r="F39" s="9"/>
      <c r="G39" s="8">
        <v>0</v>
      </c>
      <c r="H39" s="4"/>
      <c r="I39" s="8">
        <v>0</v>
      </c>
      <c r="J39" s="8">
        <v>-13000000</v>
      </c>
      <c r="K39" s="8">
        <v>0</v>
      </c>
      <c r="L39" s="8">
        <v>0</v>
      </c>
      <c r="M39" s="8">
        <v>-13000000</v>
      </c>
      <c r="N39" s="4"/>
      <c r="O39" s="8">
        <v>0</v>
      </c>
      <c r="P39" s="8">
        <v>0</v>
      </c>
      <c r="Q39" s="8">
        <v>0</v>
      </c>
      <c r="R39" s="8">
        <v>0</v>
      </c>
      <c r="S39" s="8">
        <v>0</v>
      </c>
      <c r="T39" s="4"/>
      <c r="U39" s="8">
        <v>0</v>
      </c>
      <c r="V39" s="8">
        <v>0</v>
      </c>
      <c r="W39" s="8">
        <v>0</v>
      </c>
      <c r="X39" s="8">
        <v>0</v>
      </c>
      <c r="Y39" s="8">
        <v>0</v>
      </c>
      <c r="Z39" s="4"/>
      <c r="AA39" s="8">
        <v>0</v>
      </c>
      <c r="AB39" s="8">
        <v>0</v>
      </c>
      <c r="AC39" s="8">
        <v>0</v>
      </c>
      <c r="AD39" s="8">
        <v>0</v>
      </c>
      <c r="AE39" s="8">
        <v>0</v>
      </c>
      <c r="AF39" s="4"/>
      <c r="AG39" s="8">
        <v>0</v>
      </c>
      <c r="AH39" s="8">
        <v>0</v>
      </c>
      <c r="AI39" s="8">
        <v>0</v>
      </c>
      <c r="AJ39" s="8">
        <v>0</v>
      </c>
      <c r="AK39" s="8">
        <v>0</v>
      </c>
      <c r="AL39" s="1"/>
    </row>
    <row r="40" spans="1:38" ht="15" customHeight="1" x14ac:dyDescent="0.2">
      <c r="A40" s="44" t="s">
        <v>152</v>
      </c>
      <c r="B40" s="1"/>
      <c r="C40" s="14">
        <f>+SUM(C35:C39)</f>
        <v>-9260000</v>
      </c>
      <c r="D40" s="14">
        <f>+SUM(D35:D39)</f>
        <v>-11887000</v>
      </c>
      <c r="E40" s="15"/>
      <c r="F40" s="15"/>
      <c r="G40" s="14">
        <f>+SUM(G35:G39)</f>
        <v>-21147000</v>
      </c>
      <c r="H40" s="4"/>
      <c r="I40" s="14">
        <f>+SUM(I35:I39)</f>
        <v>-32270000</v>
      </c>
      <c r="J40" s="14">
        <f>+SUM(J35:J39)</f>
        <v>-44369000</v>
      </c>
      <c r="K40" s="14">
        <f>+SUM(K35:K39)</f>
        <v>-51686000</v>
      </c>
      <c r="L40" s="14">
        <f>+SUM(L35:L39)</f>
        <v>-11617000</v>
      </c>
      <c r="M40" s="14">
        <f>+SUM(M35:M39)</f>
        <v>-139942000</v>
      </c>
      <c r="N40" s="4"/>
      <c r="O40" s="14">
        <f>+SUM(O35:O39)</f>
        <v>-23334000</v>
      </c>
      <c r="P40" s="14">
        <f>+SUM(P35:P39)</f>
        <v>-22690000</v>
      </c>
      <c r="Q40" s="14">
        <f>+SUM(Q35:Q39)</f>
        <v>-8355000</v>
      </c>
      <c r="R40" s="14">
        <f>+SUM(R35:R39)</f>
        <v>-13839000</v>
      </c>
      <c r="S40" s="14">
        <f>+SUM(S35:S39)</f>
        <v>-68218000</v>
      </c>
      <c r="T40" s="4"/>
      <c r="U40" s="14">
        <f>+SUM(U35:U39)</f>
        <v>-9457000</v>
      </c>
      <c r="V40" s="14">
        <f>+SUM(V35:V39)</f>
        <v>-15205000</v>
      </c>
      <c r="W40" s="14">
        <f>+SUM(W35:W39)</f>
        <v>-9600000</v>
      </c>
      <c r="X40" s="14">
        <f>+SUM(X35:X39)</f>
        <v>-58787000</v>
      </c>
      <c r="Y40" s="14">
        <f>+SUM(Y35:Y39)</f>
        <v>-93049000</v>
      </c>
      <c r="Z40" s="4"/>
      <c r="AA40" s="14">
        <f>+SUM(AA35:AA39)</f>
        <v>-142288000</v>
      </c>
      <c r="AB40" s="14">
        <f>+SUM(AB35:AB39)</f>
        <v>-167940000</v>
      </c>
      <c r="AC40" s="14">
        <f>+SUM(AC35:AC39)</f>
        <v>-7188000</v>
      </c>
      <c r="AD40" s="14">
        <f>+SUM(AD35:AD39)</f>
        <v>-29008000</v>
      </c>
      <c r="AE40" s="14">
        <f>+SUM(AE35:AE39)</f>
        <v>-346424000</v>
      </c>
      <c r="AF40" s="4"/>
      <c r="AG40" s="14">
        <f>+SUM(AG35:AG39)</f>
        <v>-4193000</v>
      </c>
      <c r="AH40" s="14">
        <f>+SUM(AH35:AH39)</f>
        <v>-34241000</v>
      </c>
      <c r="AI40" s="14">
        <f>+SUM(AI35:AI39)</f>
        <v>-13573000</v>
      </c>
      <c r="AJ40" s="14">
        <f>+SUM(AJ35:AJ39)</f>
        <v>-46820000</v>
      </c>
      <c r="AK40" s="14">
        <f>+SUM(AK35:AK39)</f>
        <v>-98827000</v>
      </c>
      <c r="AL40" s="1"/>
    </row>
    <row r="41" spans="1:38" ht="15" customHeight="1" x14ac:dyDescent="0.2">
      <c r="A41" s="1"/>
      <c r="B41" s="1"/>
      <c r="C41" s="10"/>
      <c r="D41" s="10"/>
      <c r="E41" s="10"/>
      <c r="F41" s="10"/>
      <c r="G41" s="10"/>
      <c r="H41" s="4"/>
      <c r="I41" s="10"/>
      <c r="J41" s="10"/>
      <c r="K41" s="10"/>
      <c r="L41" s="10"/>
      <c r="M41" s="10"/>
      <c r="N41" s="4"/>
      <c r="O41" s="10"/>
      <c r="P41" s="10"/>
      <c r="Q41" s="10"/>
      <c r="R41" s="10"/>
      <c r="S41" s="10"/>
      <c r="T41" s="4"/>
      <c r="U41" s="10"/>
      <c r="V41" s="10"/>
      <c r="W41" s="10"/>
      <c r="X41" s="10"/>
      <c r="Y41" s="10"/>
      <c r="Z41" s="4"/>
      <c r="AA41" s="10"/>
      <c r="AB41" s="10"/>
      <c r="AC41" s="10"/>
      <c r="AD41" s="10"/>
      <c r="AE41" s="10"/>
      <c r="AF41" s="4"/>
      <c r="AG41" s="10"/>
      <c r="AH41" s="10"/>
      <c r="AI41" s="10"/>
      <c r="AJ41" s="10"/>
      <c r="AK41" s="10"/>
      <c r="AL41" s="1"/>
    </row>
    <row r="42" spans="1:38" ht="15" customHeight="1" x14ac:dyDescent="0.2">
      <c r="A42" s="1" t="s">
        <v>153</v>
      </c>
      <c r="B42" s="1"/>
      <c r="C42" s="12">
        <f>+C24+C32+C40</f>
        <v>4635000</v>
      </c>
      <c r="D42" s="12">
        <f>+D24+D32+D40</f>
        <v>7222000</v>
      </c>
      <c r="E42" s="1"/>
      <c r="F42" s="1"/>
      <c r="G42" s="12">
        <f>+G24+G32+G40</f>
        <v>11857000</v>
      </c>
      <c r="H42" s="4"/>
      <c r="I42" s="12">
        <f>+I24+I32+I40</f>
        <v>-1358000</v>
      </c>
      <c r="J42" s="12">
        <f>+J24+J32+J40</f>
        <v>17321000</v>
      </c>
      <c r="K42" s="12">
        <f>+K24+K32+K40</f>
        <v>-18289000</v>
      </c>
      <c r="L42" s="12">
        <f>+L24+L32+L40</f>
        <v>10109000</v>
      </c>
      <c r="M42" s="12">
        <f>+M24+M32+M40</f>
        <v>7783000</v>
      </c>
      <c r="N42" s="4"/>
      <c r="O42" s="12">
        <f>+O24+O32+O40</f>
        <v>-7486000</v>
      </c>
      <c r="P42" s="12">
        <f>+P24+P32+P40</f>
        <v>-5950000</v>
      </c>
      <c r="Q42" s="12">
        <f>+Q24+Q32+Q40</f>
        <v>7976000</v>
      </c>
      <c r="R42" s="12">
        <f>+R24+R32+R40</f>
        <v>-7497000</v>
      </c>
      <c r="S42" s="12">
        <f>+S24+S32+S40</f>
        <v>-12957000</v>
      </c>
      <c r="T42" s="4"/>
      <c r="U42" s="12">
        <f>+U24+U32+U40</f>
        <v>-11183000</v>
      </c>
      <c r="V42" s="12">
        <f>+V24+V32+V40</f>
        <v>-10093000</v>
      </c>
      <c r="W42" s="12">
        <f>+W24+W32+W40</f>
        <v>10647000</v>
      </c>
      <c r="X42" s="12">
        <f>+X24+X32+X40</f>
        <v>-30814000</v>
      </c>
      <c r="Y42" s="12">
        <f>+Y24+Y32+Y40</f>
        <v>-41443000</v>
      </c>
      <c r="Z42" s="4"/>
      <c r="AA42" s="12">
        <f>+AA24+AA32+AA40</f>
        <v>12507000</v>
      </c>
      <c r="AB42" s="12">
        <f>+AB24+AB32+AB40</f>
        <v>-103241000</v>
      </c>
      <c r="AC42" s="12">
        <f>+AC24+AC32+AC40</f>
        <v>66091000</v>
      </c>
      <c r="AD42" s="12">
        <f>+AD24+AD32+AD40</f>
        <v>-28102000</v>
      </c>
      <c r="AE42" s="12">
        <f>+AE24+AE32+AE40</f>
        <v>-52745000</v>
      </c>
      <c r="AF42" s="4"/>
      <c r="AG42" s="12">
        <f>+AG24+AG32+AG40</f>
        <v>84398000</v>
      </c>
      <c r="AH42" s="12">
        <f>+AH24+AH32+AH40</f>
        <v>-45791000</v>
      </c>
      <c r="AI42" s="12">
        <f>+AI24+AI32+AI40</f>
        <v>-35046000</v>
      </c>
      <c r="AJ42" s="12">
        <f>+AJ24+AJ32+AJ40</f>
        <v>-104318000</v>
      </c>
      <c r="AK42" s="12">
        <f>+AK24+AK32+AK40</f>
        <v>-100757000</v>
      </c>
      <c r="AL42" s="1"/>
    </row>
    <row r="43" spans="1:38" ht="15" customHeight="1" x14ac:dyDescent="0.2">
      <c r="A43" s="1"/>
      <c r="B43" s="1"/>
      <c r="C43" s="1"/>
      <c r="D43" s="1"/>
      <c r="E43" s="1"/>
      <c r="F43" s="1"/>
      <c r="G43" s="1"/>
      <c r="H43" s="4"/>
      <c r="I43" s="1"/>
      <c r="J43" s="1"/>
      <c r="K43" s="1"/>
      <c r="L43" s="1"/>
      <c r="M43" s="1"/>
      <c r="N43" s="4"/>
      <c r="O43" s="1"/>
      <c r="P43" s="1"/>
      <c r="Q43" s="1"/>
      <c r="R43" s="1"/>
      <c r="S43" s="1"/>
      <c r="T43" s="4"/>
      <c r="U43" s="1"/>
      <c r="V43" s="1"/>
      <c r="W43" s="1"/>
      <c r="X43" s="1"/>
      <c r="Y43" s="1"/>
      <c r="Z43" s="4"/>
      <c r="AA43" s="1"/>
      <c r="AB43" s="1"/>
      <c r="AC43" s="1"/>
      <c r="AD43" s="1"/>
      <c r="AE43" s="1"/>
      <c r="AF43" s="4"/>
      <c r="AG43" s="1"/>
      <c r="AH43" s="1"/>
      <c r="AI43" s="1"/>
      <c r="AJ43" s="1"/>
      <c r="AK43" s="1"/>
      <c r="AL43" s="1"/>
    </row>
    <row r="44" spans="1:38" ht="15" customHeight="1" x14ac:dyDescent="0.2">
      <c r="A44" s="1" t="s">
        <v>154</v>
      </c>
      <c r="B44" s="1"/>
      <c r="C44" s="12">
        <v>58755000</v>
      </c>
      <c r="D44" s="12">
        <f>+C46</f>
        <v>63390000</v>
      </c>
      <c r="E44" s="1"/>
      <c r="F44" s="1"/>
      <c r="G44" s="12">
        <f>+M46</f>
        <v>58755000</v>
      </c>
      <c r="H44" s="4"/>
      <c r="I44" s="12">
        <v>50972000</v>
      </c>
      <c r="J44" s="12">
        <v>49614000</v>
      </c>
      <c r="K44" s="12">
        <v>66935000</v>
      </c>
      <c r="L44" s="12">
        <v>48646000</v>
      </c>
      <c r="M44" s="12">
        <v>50972000</v>
      </c>
      <c r="N44" s="4"/>
      <c r="O44" s="12">
        <v>63929000</v>
      </c>
      <c r="P44" s="12">
        <v>56443000</v>
      </c>
      <c r="Q44" s="12">
        <v>50493000</v>
      </c>
      <c r="R44" s="12">
        <v>58469000</v>
      </c>
      <c r="S44" s="12">
        <v>63929000</v>
      </c>
      <c r="T44" s="4"/>
      <c r="U44" s="12">
        <v>105372000</v>
      </c>
      <c r="V44" s="12">
        <v>94189000</v>
      </c>
      <c r="W44" s="12">
        <v>84096000</v>
      </c>
      <c r="X44" s="12">
        <v>94743000</v>
      </c>
      <c r="Y44" s="12">
        <v>105372000</v>
      </c>
      <c r="Z44" s="4"/>
      <c r="AA44" s="12">
        <v>158117000</v>
      </c>
      <c r="AB44" s="12">
        <v>170624000</v>
      </c>
      <c r="AC44" s="12">
        <v>67383000</v>
      </c>
      <c r="AD44" s="12">
        <v>133474000</v>
      </c>
      <c r="AE44" s="12">
        <v>158117000</v>
      </c>
      <c r="AF44" s="4"/>
      <c r="AG44" s="12">
        <v>258874000</v>
      </c>
      <c r="AH44" s="12">
        <v>343272000</v>
      </c>
      <c r="AI44" s="12">
        <v>297481000</v>
      </c>
      <c r="AJ44" s="12">
        <v>262435000</v>
      </c>
      <c r="AK44" s="12">
        <v>258874000</v>
      </c>
      <c r="AL44" s="1"/>
    </row>
    <row r="45" spans="1:38" ht="15" customHeight="1" x14ac:dyDescent="0.2">
      <c r="A45" s="1"/>
      <c r="B45" s="1"/>
      <c r="C45" s="9"/>
      <c r="D45" s="9"/>
      <c r="E45" s="9"/>
      <c r="F45" s="9"/>
      <c r="G45" s="9"/>
      <c r="H45" s="4"/>
      <c r="I45" s="9"/>
      <c r="J45" s="9"/>
      <c r="K45" s="9"/>
      <c r="L45" s="9"/>
      <c r="M45" s="9"/>
      <c r="N45" s="4"/>
      <c r="O45" s="9"/>
      <c r="P45" s="9"/>
      <c r="Q45" s="9"/>
      <c r="R45" s="9"/>
      <c r="S45" s="9"/>
      <c r="T45" s="4"/>
      <c r="U45" s="9"/>
      <c r="V45" s="9"/>
      <c r="W45" s="9"/>
      <c r="X45" s="9"/>
      <c r="Y45" s="9"/>
      <c r="Z45" s="4"/>
      <c r="AA45" s="9"/>
      <c r="AB45" s="9"/>
      <c r="AC45" s="9"/>
      <c r="AD45" s="9"/>
      <c r="AE45" s="9"/>
      <c r="AF45" s="4"/>
      <c r="AG45" s="9"/>
      <c r="AH45" s="9"/>
      <c r="AI45" s="9"/>
      <c r="AJ45" s="9"/>
      <c r="AK45" s="9"/>
      <c r="AL45" s="1"/>
    </row>
    <row r="46" spans="1:38" ht="15" customHeight="1" x14ac:dyDescent="0.2">
      <c r="A46" s="1" t="s">
        <v>155</v>
      </c>
      <c r="B46" s="1"/>
      <c r="C46" s="40">
        <f>+C44+C42</f>
        <v>63390000</v>
      </c>
      <c r="D46" s="40">
        <f>+D44+D42</f>
        <v>70612000</v>
      </c>
      <c r="E46" s="41"/>
      <c r="F46" s="41"/>
      <c r="G46" s="40">
        <f>+G44+G42</f>
        <v>70612000</v>
      </c>
      <c r="H46" s="4"/>
      <c r="I46" s="40">
        <f>+I44+I42</f>
        <v>49614000</v>
      </c>
      <c r="J46" s="40">
        <f>+J44+J42</f>
        <v>66935000</v>
      </c>
      <c r="K46" s="40">
        <f>+K44+K42</f>
        <v>48646000</v>
      </c>
      <c r="L46" s="40">
        <f>+L44+L42</f>
        <v>58755000</v>
      </c>
      <c r="M46" s="40">
        <f>+M44+M42</f>
        <v>58755000</v>
      </c>
      <c r="N46" s="4"/>
      <c r="O46" s="40">
        <f>+O44+O42</f>
        <v>56443000</v>
      </c>
      <c r="P46" s="40">
        <f>+P44+P42</f>
        <v>50493000</v>
      </c>
      <c r="Q46" s="40">
        <f>+Q44+Q42</f>
        <v>58469000</v>
      </c>
      <c r="R46" s="40">
        <f>+R44+R42</f>
        <v>50972000</v>
      </c>
      <c r="S46" s="40">
        <f>+S44+S42</f>
        <v>50972000</v>
      </c>
      <c r="T46" s="4"/>
      <c r="U46" s="40">
        <f>+U44+U42</f>
        <v>94189000</v>
      </c>
      <c r="V46" s="40">
        <f>+V44+V42</f>
        <v>84096000</v>
      </c>
      <c r="W46" s="40">
        <f>+W44+W42</f>
        <v>94743000</v>
      </c>
      <c r="X46" s="40">
        <f>+X44+X42</f>
        <v>63929000</v>
      </c>
      <c r="Y46" s="40">
        <f>+Y44+Y42</f>
        <v>63929000</v>
      </c>
      <c r="Z46" s="4"/>
      <c r="AA46" s="40">
        <f>+AA44+AA42</f>
        <v>170624000</v>
      </c>
      <c r="AB46" s="40">
        <f>+AB44+AB42</f>
        <v>67383000</v>
      </c>
      <c r="AC46" s="40">
        <f>+AC44+AC42</f>
        <v>133474000</v>
      </c>
      <c r="AD46" s="40">
        <f>+AD44+AD42</f>
        <v>105372000</v>
      </c>
      <c r="AE46" s="40">
        <f>+AE44+AE42</f>
        <v>105372000</v>
      </c>
      <c r="AF46" s="4"/>
      <c r="AG46" s="40">
        <f>+AG44+AG42</f>
        <v>343272000</v>
      </c>
      <c r="AH46" s="40">
        <f>+AH44+AH42</f>
        <v>297481000</v>
      </c>
      <c r="AI46" s="40">
        <f>+AI44+AI42</f>
        <v>262435000</v>
      </c>
      <c r="AJ46" s="40">
        <f>+AJ44+AJ42</f>
        <v>158117000</v>
      </c>
      <c r="AK46" s="40">
        <f>+AK44+AK42</f>
        <v>158117000</v>
      </c>
      <c r="AL46" s="1"/>
    </row>
    <row r="47" spans="1:38" ht="15" customHeight="1" x14ac:dyDescent="0.2">
      <c r="A47" s="1"/>
      <c r="B47" s="1"/>
      <c r="C47" s="18"/>
      <c r="D47" s="18"/>
      <c r="E47" s="18"/>
      <c r="F47" s="18"/>
      <c r="G47" s="18"/>
      <c r="H47" s="1"/>
      <c r="I47" s="18"/>
      <c r="J47" s="18"/>
      <c r="K47" s="18"/>
      <c r="L47" s="18"/>
      <c r="M47" s="18"/>
      <c r="N47" s="1"/>
      <c r="O47" s="18"/>
      <c r="P47" s="18"/>
      <c r="Q47" s="18"/>
      <c r="R47" s="18"/>
      <c r="S47" s="18"/>
      <c r="T47" s="1"/>
      <c r="U47" s="18"/>
      <c r="V47" s="18"/>
      <c r="W47" s="18"/>
      <c r="X47" s="18"/>
      <c r="Y47" s="18"/>
      <c r="Z47" s="1"/>
      <c r="AA47" s="18"/>
      <c r="AB47" s="18"/>
      <c r="AC47" s="18"/>
      <c r="AD47" s="18"/>
      <c r="AE47" s="18"/>
      <c r="AF47" s="1"/>
      <c r="AG47" s="18"/>
      <c r="AH47" s="18"/>
      <c r="AI47" s="18"/>
      <c r="AJ47" s="18"/>
      <c r="AK47" s="18"/>
      <c r="AL47" s="1"/>
    </row>
    <row r="48" spans="1:38"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sheetData>
  <mergeCells count="6">
    <mergeCell ref="AG5:AK5"/>
    <mergeCell ref="C5:G5"/>
    <mergeCell ref="I5:M5"/>
    <mergeCell ref="U5:Y5"/>
    <mergeCell ref="O5:S5"/>
    <mergeCell ref="AA5:AE5"/>
  </mergeCells>
  <pageMargins left="0.75" right="0.75" top="1" bottom="1" header="0.5" footer="0.5"/>
</worksheet>
</file>

<file path=docMetadata/LabelInfo.xml><?xml version="1.0" encoding="utf-8"?>
<clbl:labelList xmlns:clbl="http://schemas.microsoft.com/office/2020/mipLabelMetadata">
  <clbl:label id="{0c9cca1f-0629-4571-bde7-3b7bfa78a748}" enabled="0" method="" siteId="{0c9cca1f-0629-4571-bde7-3b7bfa78a74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Income Statements</vt:lpstr>
      <vt:lpstr>Non-GAAP Reconciliation</vt:lpstr>
      <vt:lpstr>Balance Sheets</vt:lpstr>
      <vt:lpstr>Cash Flows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Joe Shiffler</cp:lastModifiedBy>
  <cp:revision>2</cp:revision>
  <dcterms:modified xsi:type="dcterms:W3CDTF">2026-08-05T02:27:06Z</dcterms:modified>
</cp:coreProperties>
</file>