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Travis.Hey\Desktop\2020 10-K\Statistical Report\"/>
    </mc:Choice>
  </mc:AlternateContent>
  <xr:revisionPtr revIDLastSave="0" documentId="13_ncr:1_{D5496950-ACA3-4CE3-9808-BA3AB0A50863}" xr6:coauthVersionLast="45" xr6:coauthVersionMax="45" xr10:uidLastSave="{00000000-0000-0000-0000-000000000000}"/>
  <bookViews>
    <workbookView xWindow="57480" yWindow="270" windowWidth="25440" windowHeight="15390" tabRatio="500" xr2:uid="{00000000-000D-0000-FFFF-FFFF00000000}"/>
  </bookViews>
  <sheets>
    <sheet name="Page 1 - MDUR Consolidated Fina" sheetId="1" r:id="rId1"/>
    <sheet name="Page 2 - MDUR Statistics" sheetId="2" r:id="rId2"/>
    <sheet name="Page 3 - Electric" sheetId="3" r:id="rId3"/>
    <sheet name="Page 4 - Natural Gas Distributi" sheetId="4" r:id="rId4"/>
    <sheet name="Page 5 - Pipeline" sheetId="5" r:id="rId5"/>
    <sheet name="Page 6 - Construction Materials" sheetId="6" r:id="rId6"/>
    <sheet name="Page 7 - Construction Services" sheetId="7" r:id="rId7"/>
    <sheet name="Debt" sheetId="8" r:id="rId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8" l="1"/>
  <c r="H7" i="8"/>
  <c r="H8" i="8"/>
  <c r="H9" i="8"/>
  <c r="H10" i="8"/>
  <c r="H11" i="8"/>
  <c r="H12" i="8"/>
  <c r="H14" i="8"/>
  <c r="H15" i="8"/>
  <c r="H16" i="8"/>
  <c r="H17" i="8"/>
  <c r="H18" i="8"/>
  <c r="H21" i="8"/>
  <c r="B12" i="8"/>
  <c r="B17" i="8"/>
  <c r="B18" i="8"/>
  <c r="H22" i="8"/>
  <c r="H23" i="8"/>
  <c r="G12" i="8"/>
  <c r="G17" i="8"/>
  <c r="G18" i="8"/>
  <c r="F12" i="8"/>
  <c r="F17" i="8"/>
  <c r="F18" i="8"/>
  <c r="E12" i="8"/>
  <c r="E17" i="8"/>
  <c r="E18" i="8"/>
  <c r="D12" i="8"/>
  <c r="D17" i="8"/>
  <c r="D18" i="8"/>
  <c r="C12" i="8"/>
  <c r="C17" i="8"/>
  <c r="C18" i="8"/>
  <c r="G20" i="7"/>
  <c r="F20" i="7"/>
  <c r="E20" i="7"/>
  <c r="D20" i="7"/>
  <c r="C20" i="7"/>
  <c r="B20" i="7"/>
  <c r="G8" i="7"/>
  <c r="G9" i="7"/>
  <c r="F8" i="7"/>
  <c r="F9" i="7"/>
  <c r="E8" i="7"/>
  <c r="E9" i="7"/>
  <c r="D9" i="7"/>
  <c r="C9" i="7"/>
  <c r="B9" i="7"/>
  <c r="G8" i="6"/>
  <c r="G9" i="6"/>
  <c r="F8" i="6"/>
  <c r="F9" i="6"/>
  <c r="E8" i="6"/>
  <c r="E9" i="6"/>
  <c r="D8" i="6"/>
  <c r="D9" i="6"/>
  <c r="C8" i="6"/>
  <c r="C9" i="6"/>
  <c r="B8" i="6"/>
  <c r="B9" i="6"/>
  <c r="G37" i="4"/>
  <c r="F37" i="4"/>
  <c r="E37" i="4"/>
  <c r="D37" i="4"/>
  <c r="C37" i="4"/>
  <c r="B37" i="4"/>
  <c r="G26" i="4"/>
  <c r="F26" i="4"/>
  <c r="G27" i="4"/>
  <c r="E26" i="4"/>
  <c r="F27" i="4"/>
  <c r="D26" i="4"/>
  <c r="E27" i="4"/>
  <c r="C26" i="4"/>
  <c r="D27" i="4"/>
  <c r="B26" i="4"/>
  <c r="C27" i="4"/>
  <c r="B27" i="4"/>
  <c r="G20" i="4"/>
  <c r="F20" i="4"/>
  <c r="G21" i="4"/>
  <c r="E20" i="4"/>
  <c r="F21" i="4"/>
  <c r="D20" i="4"/>
  <c r="E21" i="4"/>
  <c r="C20" i="4"/>
  <c r="D21" i="4"/>
  <c r="B20" i="4"/>
  <c r="C21" i="4"/>
  <c r="B21" i="4"/>
  <c r="G11" i="4"/>
  <c r="F11" i="4"/>
  <c r="E11" i="4"/>
  <c r="D11" i="4"/>
  <c r="C11" i="4"/>
  <c r="G40" i="3"/>
  <c r="F40" i="3"/>
  <c r="E40" i="3"/>
  <c r="D40" i="3"/>
  <c r="C40" i="3"/>
  <c r="B40" i="3"/>
  <c r="G33" i="3"/>
  <c r="F33" i="3"/>
  <c r="G34" i="3"/>
  <c r="E33" i="3"/>
  <c r="F34" i="3"/>
  <c r="D33" i="3"/>
  <c r="E34" i="3"/>
  <c r="C33" i="3"/>
  <c r="D34" i="3"/>
  <c r="B33" i="3"/>
  <c r="C34" i="3"/>
  <c r="B34" i="3"/>
  <c r="G26" i="3"/>
  <c r="F26" i="3"/>
  <c r="G27" i="3"/>
  <c r="E26" i="3"/>
  <c r="F27" i="3"/>
  <c r="D26" i="3"/>
  <c r="E27" i="3"/>
  <c r="C26" i="3"/>
  <c r="D27" i="3"/>
  <c r="B26" i="3"/>
  <c r="C27" i="3"/>
  <c r="B27" i="3"/>
  <c r="G11" i="3"/>
  <c r="F11" i="3"/>
  <c r="E11" i="3"/>
  <c r="D11" i="3"/>
  <c r="C11" i="3"/>
  <c r="G46" i="1"/>
  <c r="F46" i="1"/>
  <c r="E46" i="1"/>
  <c r="D46" i="1"/>
  <c r="C46" i="1"/>
  <c r="B46" i="1"/>
</calcChain>
</file>

<file path=xl/sharedStrings.xml><?xml version="1.0" encoding="utf-8"?>
<sst xmlns="http://schemas.openxmlformats.org/spreadsheetml/2006/main" count="251" uniqueCount="129">
  <si>
    <t>MDU Resources Group, Inc.</t>
  </si>
  <si>
    <r>
      <rPr>
        <b/>
        <sz val="9"/>
        <color rgb="FF000000"/>
        <rFont val="Arial"/>
      </rPr>
      <t>Statistical Report</t>
    </r>
  </si>
  <si>
    <t> </t>
  </si>
  <si>
    <t>Selected Financial Data</t>
  </si>
  <si>
    <t>(In thousands)</t>
  </si>
  <si>
    <t>Operating revenues:</t>
  </si>
  <si>
    <t>Electric</t>
  </si>
  <si>
    <t>Natural gas distribution</t>
  </si>
  <si>
    <t>Pipeline</t>
  </si>
  <si>
    <t>Construction materials and contracting</t>
  </si>
  <si>
    <t>Construction services</t>
  </si>
  <si>
    <t>Other</t>
  </si>
  <si>
    <t>Intersegment eliminations</t>
  </si>
  <si>
    <t>Operating income (loss):</t>
  </si>
  <si>
    <t>Earnings (loss) on common stock:</t>
  </si>
  <si>
    <t>EBITDA (b)</t>
  </si>
  <si>
    <t>(b) Earnings before interest, taxes, depreciation, depletion and amortization (based on continuing operations)</t>
  </si>
  <si>
    <t>Common Stock Statistics</t>
  </si>
  <si>
    <t>Dividends declared per common share</t>
  </si>
  <si>
    <t>Book value per common share</t>
  </si>
  <si>
    <t>Market price per common share (year end)</t>
  </si>
  <si>
    <t>Market price ratios:</t>
  </si>
  <si>
    <t>Dividend payout - continuing operations</t>
  </si>
  <si>
    <t>Yield</t>
  </si>
  <si>
    <t>Market value as a percent of book value</t>
  </si>
  <si>
    <t>General</t>
  </si>
  <si>
    <r>
      <rPr>
        <sz val="8"/>
        <color rgb="FF000000"/>
        <rFont val="Arial"/>
      </rPr>
      <t xml:space="preserve">MDU Resources issuer rating/corporate credit
</t>
    </r>
    <r>
      <rPr>
        <sz val="8"/>
        <color rgb="FF000000"/>
        <rFont val="Arial"/>
      </rPr>
      <t>rating:</t>
    </r>
  </si>
  <si>
    <t>Fitch</t>
  </si>
  <si>
    <t>BBB+</t>
  </si>
  <si>
    <t>(Stable)</t>
  </si>
  <si>
    <t>Standard &amp; Poor's</t>
  </si>
  <si>
    <t>(Negative)</t>
  </si>
  <si>
    <t>Total assets (000's)</t>
  </si>
  <si>
    <t>Total long-term debt (000's)</t>
  </si>
  <si>
    <t>Electric Segment</t>
  </si>
  <si>
    <t> (Dollars in thousands)</t>
  </si>
  <si>
    <t>External operating revenues (a)</t>
  </si>
  <si>
    <t>Operating income</t>
  </si>
  <si>
    <t>Earnings on common stock</t>
  </si>
  <si>
    <t>Capital expenditures</t>
  </si>
  <si>
    <t>Rate base - year end</t>
  </si>
  <si>
    <t>Rate base growth</t>
  </si>
  <si>
    <t>Operating Statistcs</t>
  </si>
  <si>
    <t>Electricity produced (thousand kWh)</t>
  </si>
  <si>
    <t>Electricity purchased (thousand kWh)</t>
  </si>
  <si>
    <t>Retail Sales Statistics</t>
  </si>
  <si>
    <t>Retail sales (thousand kWh)</t>
  </si>
  <si>
    <t>Retail sales customers served by class (at 12/31):</t>
  </si>
  <si>
    <t xml:space="preserve">Residential </t>
  </si>
  <si>
    <t>Commercial</t>
  </si>
  <si>
    <t>Industrial</t>
  </si>
  <si>
    <t>Retail sales customers served growth</t>
  </si>
  <si>
    <t>Retail revenues by class (000's):</t>
  </si>
  <si>
    <t>Residential</t>
  </si>
  <si>
    <t xml:space="preserve">Other </t>
  </si>
  <si>
    <t>Retail revenues growth</t>
  </si>
  <si>
    <t>Retail revenues by state:</t>
  </si>
  <si>
    <t>North Dakota</t>
  </si>
  <si>
    <t>Montana</t>
  </si>
  <si>
    <t>Wyoming</t>
  </si>
  <si>
    <t>South Dakota</t>
  </si>
  <si>
    <t>Electric and Natural Gas Distribution</t>
  </si>
  <si>
    <t>Total capitalization (000's)</t>
  </si>
  <si>
    <t>Debt to capitalization ratio</t>
  </si>
  <si>
    <t>(a) Intersegment and intrasegment revenues are eliminated to arrive at the external operating revenue total for the segment.</t>
  </si>
  <si>
    <t>(b) Earnings before interest, taxes, depreciation, depletion and amortization (based on continuing earnings)</t>
  </si>
  <si>
    <t>Natural Gas Distribution Segment</t>
  </si>
  <si>
    <t>(Dollars in thousands)</t>
  </si>
  <si>
    <t>Operating Statistics</t>
  </si>
  <si>
    <t>Sales (Mdk)</t>
  </si>
  <si>
    <t>Transportation (Mdk)</t>
  </si>
  <si>
    <t>Idaho</t>
  </si>
  <si>
    <t>Washington</t>
  </si>
  <si>
    <t xml:space="preserve">North Dakota </t>
  </si>
  <si>
    <t>Oregon</t>
  </si>
  <si>
    <t>Minnesota</t>
  </si>
  <si>
    <t>Pipeline Segment</t>
  </si>
  <si>
    <t>Total capitalization</t>
  </si>
  <si>
    <t>Gathering (Mdk)</t>
  </si>
  <si>
    <t>Customer natural gas storage balance (Mdk)</t>
  </si>
  <si>
    <t>Construction Materials and Contracting Segment</t>
  </si>
  <si>
    <t>External operating revenues (a):</t>
  </si>
  <si>
    <t>Other and eliminations</t>
  </si>
  <si>
    <t>Sales:</t>
  </si>
  <si>
    <t>Aggregates (tons)</t>
  </si>
  <si>
    <t>Asphalt (tons)</t>
  </si>
  <si>
    <t>Ready-mixed concrete (cubic yards)</t>
  </si>
  <si>
    <t>Aggregate reserves (000's tons)</t>
  </si>
  <si>
    <t>Backlog</t>
  </si>
  <si>
    <t>Construction Services Segment</t>
  </si>
  <si>
    <t>Backlog:</t>
  </si>
  <si>
    <t>Debt maturities at December 31, 2020</t>
  </si>
  <si>
    <t>Thereafter</t>
  </si>
  <si>
    <t>Total</t>
  </si>
  <si>
    <t>Regulated operations:</t>
  </si>
  <si>
    <t>Nonregulated operations:</t>
  </si>
  <si>
    <t>Long-term debt maturities</t>
  </si>
  <si>
    <t>Less unamortized debt issuance costs</t>
  </si>
  <si>
    <t>Less discount</t>
  </si>
  <si>
    <t>Total long-term debt</t>
  </si>
  <si>
    <t>Less current maturities</t>
  </si>
  <si>
    <t>Net long-term debt</t>
  </si>
  <si>
    <t>* The maturity date for commercial paper is based on the expiration date of the revolving credit agreements that support the commercial paper programs.</t>
  </si>
  <si>
    <t>Earnings on common stock before income (loss)
     from discontinued operations</t>
  </si>
  <si>
    <t>Income (loss) from discontinued operations, net of
     tax (a)</t>
  </si>
  <si>
    <t>Loss from discontinued operations attributable to 
     noncontrolling interest</t>
  </si>
  <si>
    <t>Earnings per common share before discontinued 
     operations - diluted</t>
  </si>
  <si>
    <t>Discontinued operations attributable to the 
     Company, net of tax</t>
  </si>
  <si>
    <t>Weighted average common shares outstanding -
     diluted (000's)</t>
  </si>
  <si>
    <t>Electric system summer and firm purchase contract
     ZRCs (Interconnected system)</t>
  </si>
  <si>
    <t>Average cost of electric fuel and purchased power
     per kWh</t>
  </si>
  <si>
    <t>All-time demand peak - kW (Interconnected
     system)</t>
  </si>
  <si>
    <t>Electric system peak demand obligation, including
     firm purchase contracts, planning reserve margin
     requirement (Interconnected system)</t>
  </si>
  <si>
    <t>Senior Notes at a weighted average rate of 4.33%, due on 
     dates ranging from October 22, 2022 to October 30, 2060</t>
  </si>
  <si>
    <t>Commercial paper at a weighted average rate of 0.27%, 
     supported by a revolving credit agreement*</t>
  </si>
  <si>
    <t>Term Loan Agreement at a weighted average of 2.00%, due 
     on September 03, 2032</t>
  </si>
  <si>
    <t>Medium-Term Notes at a weighted average rate of 7.32%, 
     due on dates ranging from September 15, 2027 to 
     March 16, 2029</t>
  </si>
  <si>
    <t>Other notes at a weighted average rate of 6.00%, due on 
     November 30, 2038</t>
  </si>
  <si>
    <t>Credit agreements at a weighted average rate of 1.88%, due 
     on June 7, 2024</t>
  </si>
  <si>
    <t>Senior Notes at a weighted average rate of 4.68%, due on
     dates ranging from December 20, 2022 to April 4, 2034</t>
  </si>
  <si>
    <t>Commercial paper at a weighted average rate of 0.30%, 
     supported by a revolving credit agreement*</t>
  </si>
  <si>
    <t>Other notes at a weighted average rate of 0.20% due on
     dates ranging from July 15, 2021 to January 1, 2061</t>
  </si>
  <si>
    <t>(a) Reflects oil and natural gas properties noncash write-downs of $315.3 million (after tax) in 2015 and fair value impairments of assets held for sale of $475.4 million 
          and $157.8 million (after tax) in 2015 and 2016, respectively.</t>
  </si>
  <si>
    <t>n/a</t>
  </si>
  <si>
    <t>Contracting services</t>
  </si>
  <si>
    <t>Construction materials</t>
  </si>
  <si>
    <t>Gross margin</t>
  </si>
  <si>
    <t>Inside specialty contracting</t>
  </si>
  <si>
    <t>Outside specialty contracting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</si>
</sst>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0;&quot;-&quot;#0;#0;_(@_)"/>
    <numFmt numFmtId="165" formatCode="&quot;$&quot;* #,##0,_);&quot;$&quot;* \(#,##0,\);&quot;$&quot;* &quot;-&quot;_);_(@_)"/>
    <numFmt numFmtId="166" formatCode="* #,##0,;* \(#,##0,\);* &quot;-&quot;;_(@_)"/>
    <numFmt numFmtId="167" formatCode="&quot;$&quot;* #,##0.00_);&quot;$&quot;* \(#,##0.00\);&quot;$&quot;* &quot;-&quot;_);_(@_)"/>
    <numFmt numFmtId="168" formatCode="* #,##0.00;* \(#,##0.00\);* &quot;-&quot;;_(@_)"/>
    <numFmt numFmtId="169" formatCode="&quot;$&quot;* #,##0.0000_);&quot;$&quot;* \(#,##0.0000\);&quot;$&quot;* &quot;-&quot;_);_(@_)"/>
    <numFmt numFmtId="170" formatCode="#0%_);\(#0%\);&quot;-&quot;\%_);_(@_)"/>
    <numFmt numFmtId="171" formatCode="#0_)%;\(#0\)%;&quot;-&quot;_)\%;_(@_)"/>
    <numFmt numFmtId="172" formatCode="* #,##0.0;* \(#,##0.0\);* &quot;-&quot;;_(@_)"/>
    <numFmt numFmtId="173" formatCode="* #,##0.#######################;* \(#,##0.#######################\);* &quot;-&quot;;_(@_)"/>
    <numFmt numFmtId="174" formatCode="* #,##0.#######################,;* \(#,##0.#######################,\);* &quot;-&quot;;_(@_)"/>
    <numFmt numFmtId="175" formatCode="* #,##0;* \(#,##0\);* &quot;-&quot;;_(@_)"/>
    <numFmt numFmtId="176" formatCode="&quot;$&quot;* #,##0.#######################_);&quot;$&quot;* \(#,##0.#######################\);&quot;$&quot;* &quot;-&quot;_);_(@_)"/>
    <numFmt numFmtId="177" formatCode="#0.0%_);\(#0.0%\);&quot;-&quot;\%_);_(@_)"/>
    <numFmt numFmtId="178" formatCode="#,##0.#######################%_);\(#,##0.#######################%\);&quot;-&quot;\%_);_(@_)"/>
    <numFmt numFmtId="179" formatCode="#,##0%_);\(#,##0%\);&quot;-&quot;\%_);_(@_)"/>
    <numFmt numFmtId="180" formatCode="#,##0.#######################_)%;\(#,##0.#######################\)%;&quot;-&quot;_)\%;_(@_)"/>
  </numFmts>
  <fonts count="20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9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6.2"/>
      <color rgb="FF000000"/>
      <name val="Arial"/>
    </font>
    <font>
      <sz val="6.1"/>
      <color rgb="FF000000"/>
      <name val="Arial"/>
    </font>
    <font>
      <sz val="8"/>
      <color rgb="FF000000"/>
      <name val="Times New Roman"/>
    </font>
    <font>
      <b/>
      <sz val="8.15"/>
      <color rgb="FF000000"/>
      <name val="Arial"/>
    </font>
    <font>
      <sz val="6.8"/>
      <color rgb="FF000000"/>
      <name val="Arial"/>
    </font>
    <font>
      <b/>
      <sz val="6.8"/>
      <color rgb="FF000000"/>
      <name val="Arial"/>
    </font>
    <font>
      <sz val="9"/>
      <color rgb="FF000000"/>
      <name val="Arial"/>
    </font>
    <font>
      <sz val="7.2"/>
      <color rgb="FF000000"/>
      <name val="Arial"/>
    </font>
    <font>
      <sz val="8"/>
      <color rgb="FF000000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16">
    <xf numFmtId="0" fontId="0" fillId="0" borderId="0" xfId="0"/>
    <xf numFmtId="0" fontId="1" fillId="0" borderId="0" xfId="1" applyFont="1" applyAlignment="1">
      <alignment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7" fillId="0" borderId="2" xfId="0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 wrapText="1" indent="1"/>
    </xf>
    <xf numFmtId="0" fontId="8" fillId="0" borderId="3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 indent="2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0" fontId="7" fillId="0" borderId="1" xfId="0" applyFont="1" applyBorder="1" applyAlignment="1">
      <alignment horizontal="left" wrapText="1" indent="2"/>
    </xf>
    <xf numFmtId="166" fontId="7" fillId="0" borderId="1" xfId="0" applyNumberFormat="1" applyFont="1" applyBorder="1" applyAlignment="1">
      <alignment wrapText="1"/>
    </xf>
    <xf numFmtId="0" fontId="7" fillId="0" borderId="4" xfId="0" applyFont="1" applyBorder="1" applyAlignment="1">
      <alignment horizontal="left" wrapText="1"/>
    </xf>
    <xf numFmtId="165" fontId="7" fillId="0" borderId="4" xfId="0" applyNumberFormat="1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horizontal="left" wrapText="1" indent="1"/>
    </xf>
    <xf numFmtId="0" fontId="7" fillId="0" borderId="5" xfId="0" applyFont="1" applyBorder="1" applyAlignment="1">
      <alignment horizontal="left" wrapText="1" indent="4"/>
    </xf>
    <xf numFmtId="166" fontId="7" fillId="0" borderId="5" xfId="0" applyNumberFormat="1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167" fontId="7" fillId="0" borderId="3" xfId="0" applyNumberFormat="1" applyFont="1" applyBorder="1" applyAlignment="1">
      <alignment wrapText="1"/>
    </xf>
    <xf numFmtId="168" fontId="7" fillId="0" borderId="1" xfId="0" applyNumberFormat="1" applyFont="1" applyBorder="1" applyAlignment="1">
      <alignment wrapText="1"/>
    </xf>
    <xf numFmtId="167" fontId="7" fillId="0" borderId="4" xfId="0" applyNumberFormat="1" applyFont="1" applyBorder="1" applyAlignment="1">
      <alignment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66" fontId="7" fillId="0" borderId="1" xfId="0" applyNumberFormat="1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9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3"/>
    </xf>
    <xf numFmtId="170" fontId="7" fillId="0" borderId="0" xfId="0" applyNumberFormat="1" applyFont="1" applyAlignment="1">
      <alignment horizontal="right" wrapText="1"/>
    </xf>
    <xf numFmtId="0" fontId="7" fillId="0" borderId="1" xfId="0" applyFont="1" applyBorder="1" applyAlignment="1">
      <alignment horizontal="left" wrapText="1" indent="3"/>
    </xf>
    <xf numFmtId="170" fontId="7" fillId="0" borderId="1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165" fontId="7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8" fillId="0" borderId="1" xfId="0" applyFont="1" applyBorder="1" applyAlignment="1">
      <alignment horizontal="right" wrapText="1" indent="4"/>
    </xf>
    <xf numFmtId="0" fontId="5" fillId="0" borderId="2" xfId="0" applyFont="1" applyBorder="1" applyAlignment="1">
      <alignment horizontal="left" wrapText="1"/>
    </xf>
    <xf numFmtId="171" fontId="7" fillId="0" borderId="1" xfId="0" applyNumberFormat="1" applyFont="1" applyBorder="1" applyAlignment="1">
      <alignment horizontal="right" wrapText="1"/>
    </xf>
    <xf numFmtId="172" fontId="7" fillId="0" borderId="0" xfId="0" applyNumberFormat="1" applyFont="1" applyAlignment="1">
      <alignment wrapText="1"/>
    </xf>
    <xf numFmtId="173" fontId="7" fillId="0" borderId="0" xfId="0" applyNumberFormat="1" applyFont="1" applyAlignment="1">
      <alignment wrapText="1"/>
    </xf>
    <xf numFmtId="174" fontId="7" fillId="0" borderId="0" xfId="0" applyNumberFormat="1" applyFont="1" applyAlignment="1">
      <alignment wrapText="1"/>
    </xf>
    <xf numFmtId="175" fontId="7" fillId="0" borderId="0" xfId="0" applyNumberFormat="1" applyFont="1" applyAlignment="1">
      <alignment wrapText="1"/>
    </xf>
    <xf numFmtId="176" fontId="7" fillId="0" borderId="1" xfId="0" applyNumberFormat="1" applyFont="1" applyBorder="1" applyAlignment="1">
      <alignment wrapText="1"/>
    </xf>
    <xf numFmtId="175" fontId="7" fillId="0" borderId="1" xfId="0" applyNumberFormat="1" applyFont="1" applyBorder="1" applyAlignment="1">
      <alignment wrapText="1"/>
    </xf>
    <xf numFmtId="0" fontId="7" fillId="0" borderId="6" xfId="0" applyFont="1" applyBorder="1" applyAlignment="1">
      <alignment horizontal="left" wrapText="1" indent="2"/>
    </xf>
    <xf numFmtId="175" fontId="7" fillId="0" borderId="6" xfId="0" applyNumberFormat="1" applyFont="1" applyBorder="1" applyAlignment="1">
      <alignment wrapText="1"/>
    </xf>
    <xf numFmtId="0" fontId="7" fillId="0" borderId="5" xfId="0" applyFont="1" applyBorder="1" applyAlignment="1">
      <alignment horizontal="left" wrapText="1"/>
    </xf>
    <xf numFmtId="177" fontId="7" fillId="0" borderId="5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wrapText="1"/>
    </xf>
    <xf numFmtId="165" fontId="7" fillId="0" borderId="6" xfId="0" applyNumberFormat="1" applyFont="1" applyBorder="1" applyAlignment="1">
      <alignment wrapText="1"/>
    </xf>
    <xf numFmtId="170" fontId="7" fillId="0" borderId="0" xfId="0" applyNumberFormat="1" applyFont="1" applyAlignment="1">
      <alignment horizontal="right" wrapText="1"/>
    </xf>
    <xf numFmtId="170" fontId="7" fillId="0" borderId="1" xfId="0" applyNumberFormat="1" applyFont="1" applyBorder="1" applyAlignment="1">
      <alignment horizontal="right" wrapText="1"/>
    </xf>
    <xf numFmtId="170" fontId="7" fillId="0" borderId="6" xfId="0" applyNumberFormat="1" applyFont="1" applyBorder="1" applyAlignment="1">
      <alignment horizontal="right" wrapText="1"/>
    </xf>
    <xf numFmtId="170" fontId="7" fillId="0" borderId="2" xfId="0" applyNumberFormat="1" applyFont="1" applyBorder="1" applyAlignment="1">
      <alignment horizontal="right" wrapText="1"/>
    </xf>
    <xf numFmtId="0" fontId="12" fillId="0" borderId="5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12" fillId="0" borderId="5" xfId="0" applyFont="1" applyBorder="1" applyAlignment="1">
      <alignment horizontal="right" wrapText="1"/>
    </xf>
    <xf numFmtId="0" fontId="12" fillId="0" borderId="1" xfId="0" applyFont="1" applyBorder="1" applyAlignment="1">
      <alignment wrapText="1"/>
    </xf>
    <xf numFmtId="0" fontId="7" fillId="0" borderId="6" xfId="0" applyFont="1" applyBorder="1" applyAlignment="1">
      <alignment horizontal="left" wrapText="1" indent="1"/>
    </xf>
    <xf numFmtId="177" fontId="7" fillId="0" borderId="5" xfId="0" applyNumberFormat="1" applyFont="1" applyBorder="1" applyAlignment="1">
      <alignment wrapText="1"/>
    </xf>
    <xf numFmtId="177" fontId="7" fillId="0" borderId="5" xfId="0" applyNumberFormat="1" applyFont="1" applyBorder="1" applyAlignment="1">
      <alignment horizontal="right" wrapText="1"/>
    </xf>
    <xf numFmtId="178" fontId="7" fillId="0" borderId="0" xfId="0" applyNumberFormat="1" applyFont="1" applyAlignment="1">
      <alignment horizontal="right" wrapText="1"/>
    </xf>
    <xf numFmtId="178" fontId="7" fillId="0" borderId="1" xfId="0" applyNumberFormat="1" applyFont="1" applyBorder="1" applyAlignment="1">
      <alignment horizontal="right" wrapText="1"/>
    </xf>
    <xf numFmtId="0" fontId="7" fillId="0" borderId="6" xfId="0" applyFont="1" applyBorder="1" applyAlignment="1">
      <alignment horizontal="left" wrapText="1" indent="5"/>
    </xf>
    <xf numFmtId="179" fontId="7" fillId="0" borderId="6" xfId="0" applyNumberFormat="1" applyFont="1" applyBorder="1" applyAlignment="1">
      <alignment horizontal="right" wrapText="1"/>
    </xf>
    <xf numFmtId="180" fontId="7" fillId="0" borderId="2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13" fillId="0" borderId="1" xfId="0" applyFont="1" applyBorder="1" applyAlignment="1">
      <alignment horizontal="right" wrapText="1" indent="4"/>
    </xf>
    <xf numFmtId="166" fontId="7" fillId="0" borderId="2" xfId="0" applyNumberFormat="1" applyFont="1" applyBorder="1" applyAlignment="1">
      <alignment wrapText="1"/>
    </xf>
    <xf numFmtId="0" fontId="14" fillId="0" borderId="5" xfId="0" applyFont="1" applyBorder="1" applyAlignment="1">
      <alignment horizontal="left" wrapText="1" indent="4"/>
    </xf>
    <xf numFmtId="0" fontId="8" fillId="0" borderId="2" xfId="0" applyFont="1" applyBorder="1" applyAlignment="1">
      <alignment horizontal="left" wrapText="1"/>
    </xf>
    <xf numFmtId="165" fontId="7" fillId="0" borderId="5" xfId="0" applyNumberFormat="1" applyFont="1" applyBorder="1" applyAlignment="1">
      <alignment wrapText="1"/>
    </xf>
    <xf numFmtId="0" fontId="7" fillId="0" borderId="2" xfId="0" applyFont="1" applyBorder="1" applyAlignment="1">
      <alignment wrapText="1"/>
    </xf>
    <xf numFmtId="165" fontId="7" fillId="0" borderId="2" xfId="0" applyNumberFormat="1" applyFont="1" applyBorder="1" applyAlignment="1">
      <alignment wrapText="1"/>
    </xf>
    <xf numFmtId="0" fontId="15" fillId="0" borderId="5" xfId="0" applyFont="1" applyBorder="1" applyAlignment="1">
      <alignment horizontal="left" wrapText="1" indent="4"/>
    </xf>
    <xf numFmtId="180" fontId="7" fillId="0" borderId="1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wrapText="1" indent="4"/>
    </xf>
    <xf numFmtId="0" fontId="16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right" wrapText="1"/>
    </xf>
    <xf numFmtId="166" fontId="7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165" fontId="7" fillId="0" borderId="0" xfId="0" applyNumberFormat="1" applyFont="1" applyFill="1" applyAlignment="1">
      <alignment wrapText="1"/>
    </xf>
    <xf numFmtId="0" fontId="18" fillId="0" borderId="0" xfId="0" applyFont="1" applyAlignment="1">
      <alignment horizontal="left" wrapText="1" indent="2"/>
    </xf>
    <xf numFmtId="0" fontId="10" fillId="0" borderId="0" xfId="0" applyFont="1" applyAlignment="1">
      <alignment horizontal="left" vertical="top" wrapText="1"/>
    </xf>
    <xf numFmtId="0" fontId="0" fillId="0" borderId="0" xfId="0"/>
    <xf numFmtId="0" fontId="10" fillId="0" borderId="0" xfId="0" applyFont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10" fillId="0" borderId="0" xfId="0" applyFont="1" applyAlignment="1">
      <alignment horizontal="left" wrapText="1" indent="3"/>
    </xf>
    <xf numFmtId="0" fontId="11" fillId="0" borderId="0" xfId="0" applyFont="1" applyAlignment="1">
      <alignment horizontal="left" wrapText="1" indent="3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right" wrapText="1" indent="4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 indent="4"/>
    </xf>
    <xf numFmtId="0" fontId="11" fillId="0" borderId="0" xfId="0" applyFont="1" applyAlignment="1">
      <alignment horizontal="left" wrapText="1" indent="1"/>
    </xf>
    <xf numFmtId="0" fontId="5" fillId="0" borderId="1" xfId="0" applyFont="1" applyBorder="1" applyAlignment="1">
      <alignment horizontal="left" wrapText="1"/>
    </xf>
    <xf numFmtId="0" fontId="1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171" fontId="18" fillId="0" borderId="1" xfId="0" applyNumberFormat="1" applyFont="1" applyBorder="1" applyAlignment="1">
      <alignment horizontal="right" wrapText="1"/>
    </xf>
    <xf numFmtId="170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18" fillId="0" borderId="5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 inden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showRuler="0" workbookViewId="0"/>
  </sheetViews>
  <sheetFormatPr defaultColWidth="13.7109375" defaultRowHeight="12.75" x14ac:dyDescent="0.2"/>
  <cols>
    <col min="1" max="1" width="38.42578125" customWidth="1"/>
    <col min="2" max="7" width="9.85546875" customWidth="1"/>
    <col min="8" max="25" width="13.7109375" customWidth="1"/>
  </cols>
  <sheetData>
    <row r="1" spans="1:7" ht="14.1" customHeight="1" x14ac:dyDescent="0.2">
      <c r="A1" s="2" t="s">
        <v>0</v>
      </c>
      <c r="B1" s="3"/>
      <c r="C1" s="3"/>
      <c r="F1" s="97" t="s">
        <v>1</v>
      </c>
      <c r="G1" s="97"/>
    </row>
    <row r="2" spans="1:7" ht="5.85" customHeight="1" x14ac:dyDescent="0.2">
      <c r="A2" s="28"/>
      <c r="B2" s="28"/>
      <c r="C2" s="28"/>
      <c r="D2" s="28"/>
      <c r="E2" s="28"/>
      <c r="F2" s="28"/>
      <c r="G2" s="28"/>
    </row>
    <row r="3" spans="1:7" ht="11.65" customHeight="1" x14ac:dyDescent="0.2">
      <c r="A3" s="4" t="s">
        <v>2</v>
      </c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</row>
    <row r="4" spans="1:7" ht="14.1" customHeight="1" x14ac:dyDescent="0.2">
      <c r="A4" s="6" t="s">
        <v>3</v>
      </c>
      <c r="B4" s="96" t="s">
        <v>4</v>
      </c>
      <c r="C4" s="96"/>
      <c r="D4" s="96"/>
      <c r="E4" s="96"/>
      <c r="F4" s="96"/>
      <c r="G4" s="96"/>
    </row>
    <row r="5" spans="1:7" ht="13.35" customHeight="1" x14ac:dyDescent="0.2">
      <c r="A5" s="7" t="s">
        <v>5</v>
      </c>
      <c r="B5" s="7" t="s">
        <v>2</v>
      </c>
      <c r="C5" s="7" t="s">
        <v>2</v>
      </c>
      <c r="D5" s="7" t="s">
        <v>2</v>
      </c>
      <c r="E5" s="7" t="s">
        <v>2</v>
      </c>
      <c r="G5" s="8"/>
    </row>
    <row r="6" spans="1:7" ht="13.35" customHeight="1" x14ac:dyDescent="0.2">
      <c r="A6" s="9" t="s">
        <v>6</v>
      </c>
      <c r="B6" s="10">
        <v>280615000</v>
      </c>
      <c r="C6" s="10">
        <v>322356000</v>
      </c>
      <c r="D6" s="10">
        <v>342805000</v>
      </c>
      <c r="E6" s="10">
        <v>335123000</v>
      </c>
      <c r="F6" s="10">
        <v>351725000</v>
      </c>
      <c r="G6" s="10">
        <v>332029000</v>
      </c>
    </row>
    <row r="7" spans="1:7" ht="13.35" customHeight="1" x14ac:dyDescent="0.2">
      <c r="A7" s="9" t="s">
        <v>7</v>
      </c>
      <c r="B7" s="11">
        <v>817419000</v>
      </c>
      <c r="C7" s="11">
        <v>766115000</v>
      </c>
      <c r="D7" s="11">
        <v>848388000</v>
      </c>
      <c r="E7" s="11">
        <v>823247000</v>
      </c>
      <c r="F7" s="11">
        <v>865222000</v>
      </c>
      <c r="G7" s="11">
        <v>848185000</v>
      </c>
    </row>
    <row r="8" spans="1:7" ht="13.35" customHeight="1" x14ac:dyDescent="0.2">
      <c r="A8" s="9" t="s">
        <v>8</v>
      </c>
      <c r="B8" s="11">
        <v>154904000</v>
      </c>
      <c r="C8" s="11">
        <v>141602000</v>
      </c>
      <c r="D8" s="11">
        <v>122213000</v>
      </c>
      <c r="E8" s="11">
        <v>128923000</v>
      </c>
      <c r="F8" s="11">
        <v>140444000</v>
      </c>
      <c r="G8" s="11">
        <v>143877000</v>
      </c>
    </row>
    <row r="9" spans="1:7" ht="13.35" customHeight="1" x14ac:dyDescent="0.2">
      <c r="A9" s="9" t="s">
        <v>9</v>
      </c>
      <c r="B9" s="11">
        <v>1904282000</v>
      </c>
      <c r="C9" s="11">
        <v>1874270000</v>
      </c>
      <c r="D9" s="11">
        <v>1812529000</v>
      </c>
      <c r="E9" s="11">
        <v>1925854000</v>
      </c>
      <c r="F9" s="11">
        <v>2190717000</v>
      </c>
      <c r="G9" s="11">
        <v>2178002000</v>
      </c>
    </row>
    <row r="10" spans="1:7" ht="13.35" customHeight="1" x14ac:dyDescent="0.2">
      <c r="A10" s="9" t="s">
        <v>10</v>
      </c>
      <c r="B10" s="11">
        <v>926427000</v>
      </c>
      <c r="C10" s="11">
        <v>1073272000</v>
      </c>
      <c r="D10" s="11">
        <v>1367602000</v>
      </c>
      <c r="E10" s="11">
        <v>1371453000</v>
      </c>
      <c r="F10" s="11">
        <v>1849266000</v>
      </c>
      <c r="G10" s="11">
        <v>2095723000</v>
      </c>
    </row>
    <row r="11" spans="1:7" ht="13.35" customHeight="1" x14ac:dyDescent="0.2">
      <c r="A11" s="9" t="s">
        <v>11</v>
      </c>
      <c r="B11" s="11">
        <v>9191000</v>
      </c>
      <c r="C11" s="11">
        <v>8643000</v>
      </c>
      <c r="D11" s="11">
        <v>7874000</v>
      </c>
      <c r="E11" s="11">
        <v>11259000</v>
      </c>
      <c r="F11" s="11">
        <v>16551000</v>
      </c>
      <c r="G11" s="11">
        <v>11903000</v>
      </c>
    </row>
    <row r="12" spans="1:7" ht="13.35" customHeight="1" x14ac:dyDescent="0.2">
      <c r="A12" s="12" t="s">
        <v>12</v>
      </c>
      <c r="B12" s="13">
        <v>-78786000</v>
      </c>
      <c r="C12" s="13">
        <v>-57430000</v>
      </c>
      <c r="D12" s="13">
        <v>-58060000</v>
      </c>
      <c r="E12" s="13">
        <v>-64307000</v>
      </c>
      <c r="F12" s="13">
        <v>-77149000</v>
      </c>
      <c r="G12" s="13">
        <v>-76969000</v>
      </c>
    </row>
    <row r="13" spans="1:7" ht="14.1" customHeight="1" x14ac:dyDescent="0.2">
      <c r="A13" s="14" t="s">
        <v>2</v>
      </c>
      <c r="B13" s="15">
        <v>4014052000</v>
      </c>
      <c r="C13" s="15">
        <v>4128828000</v>
      </c>
      <c r="D13" s="15">
        <v>4443351000</v>
      </c>
      <c r="E13" s="15">
        <v>4531552000</v>
      </c>
      <c r="F13" s="15">
        <v>5336776000</v>
      </c>
      <c r="G13" s="15">
        <v>5532750000</v>
      </c>
    </row>
    <row r="14" spans="1:7" ht="13.35" customHeight="1" x14ac:dyDescent="0.2">
      <c r="A14" s="16" t="s">
        <v>13</v>
      </c>
      <c r="B14" s="16" t="s">
        <v>2</v>
      </c>
      <c r="C14" s="16" t="s">
        <v>2</v>
      </c>
      <c r="D14" s="16" t="s">
        <v>2</v>
      </c>
      <c r="E14" s="17"/>
      <c r="F14" s="17"/>
      <c r="G14" s="17"/>
    </row>
    <row r="15" spans="1:7" ht="13.35" customHeight="1" x14ac:dyDescent="0.2">
      <c r="A15" s="9" t="s">
        <v>6</v>
      </c>
      <c r="B15" s="10">
        <v>59915000</v>
      </c>
      <c r="C15" s="10">
        <v>67929000</v>
      </c>
      <c r="D15" s="10">
        <v>79902000</v>
      </c>
      <c r="E15" s="10">
        <v>65148000</v>
      </c>
      <c r="F15" s="10">
        <v>64039000</v>
      </c>
      <c r="G15" s="10">
        <v>63434000</v>
      </c>
    </row>
    <row r="16" spans="1:7" ht="13.35" customHeight="1" x14ac:dyDescent="0.2">
      <c r="A16" s="9" t="s">
        <v>7</v>
      </c>
      <c r="B16" s="11">
        <v>54974000</v>
      </c>
      <c r="C16" s="11">
        <v>66166000</v>
      </c>
      <c r="D16" s="11">
        <v>84239000</v>
      </c>
      <c r="E16" s="11">
        <v>72336000</v>
      </c>
      <c r="F16" s="11">
        <v>69188000</v>
      </c>
      <c r="G16" s="11">
        <v>73082000</v>
      </c>
    </row>
    <row r="17" spans="1:7" ht="13.35" customHeight="1" x14ac:dyDescent="0.2">
      <c r="A17" s="9" t="s">
        <v>8</v>
      </c>
      <c r="B17" s="11">
        <v>30218000</v>
      </c>
      <c r="C17" s="11">
        <v>42864000</v>
      </c>
      <c r="D17" s="11">
        <v>36004000</v>
      </c>
      <c r="E17" s="11">
        <v>36128000</v>
      </c>
      <c r="F17" s="11">
        <v>42796000</v>
      </c>
      <c r="G17" s="11">
        <v>49436000</v>
      </c>
    </row>
    <row r="18" spans="1:7" ht="13.35" customHeight="1" x14ac:dyDescent="0.2">
      <c r="A18" s="9" t="s">
        <v>9</v>
      </c>
      <c r="B18" s="11">
        <v>148312000</v>
      </c>
      <c r="C18" s="11">
        <v>178753000</v>
      </c>
      <c r="D18" s="11">
        <v>143230000</v>
      </c>
      <c r="E18" s="11">
        <v>141426000</v>
      </c>
      <c r="F18" s="11">
        <v>179955000</v>
      </c>
      <c r="G18" s="11">
        <v>214498000</v>
      </c>
    </row>
    <row r="19" spans="1:7" ht="13.35" customHeight="1" x14ac:dyDescent="0.2">
      <c r="A19" s="9" t="s">
        <v>10</v>
      </c>
      <c r="B19" s="11">
        <v>43678000</v>
      </c>
      <c r="C19" s="11">
        <v>53546000</v>
      </c>
      <c r="D19" s="11">
        <v>81292000</v>
      </c>
      <c r="E19" s="11">
        <v>86764000</v>
      </c>
      <c r="F19" s="11">
        <v>126426000</v>
      </c>
      <c r="G19" s="11">
        <v>147644000</v>
      </c>
    </row>
    <row r="20" spans="1:7" ht="13.35" customHeight="1" x14ac:dyDescent="0.2">
      <c r="A20" s="9" t="s">
        <v>11</v>
      </c>
      <c r="B20" s="11">
        <v>-8414000</v>
      </c>
      <c r="C20" s="11">
        <v>-349000</v>
      </c>
      <c r="D20" s="11">
        <v>-619000</v>
      </c>
      <c r="E20" s="11">
        <v>-79000</v>
      </c>
      <c r="F20" s="11">
        <v>-1184000</v>
      </c>
      <c r="G20" s="11">
        <v>-3169000</v>
      </c>
    </row>
    <row r="21" spans="1:7" ht="13.35" customHeight="1" x14ac:dyDescent="0.2">
      <c r="A21" s="12" t="s">
        <v>12</v>
      </c>
      <c r="B21" s="13">
        <v>-2942000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14.1" customHeight="1" x14ac:dyDescent="0.2">
      <c r="A22" s="14" t="s">
        <v>2</v>
      </c>
      <c r="B22" s="15">
        <v>325741000</v>
      </c>
      <c r="C22" s="15">
        <v>408909000</v>
      </c>
      <c r="D22" s="15">
        <v>424048000</v>
      </c>
      <c r="E22" s="15">
        <v>401723000</v>
      </c>
      <c r="F22" s="15">
        <v>481220000</v>
      </c>
      <c r="G22" s="15">
        <v>544925000</v>
      </c>
    </row>
    <row r="23" spans="1:7" ht="13.35" customHeight="1" x14ac:dyDescent="0.2">
      <c r="A23" s="16" t="s">
        <v>14</v>
      </c>
      <c r="B23" s="16" t="s">
        <v>2</v>
      </c>
      <c r="C23" s="16" t="s">
        <v>2</v>
      </c>
      <c r="D23" s="16" t="s">
        <v>2</v>
      </c>
      <c r="E23" s="17"/>
      <c r="F23" s="17"/>
      <c r="G23" s="17"/>
    </row>
    <row r="24" spans="1:7" ht="13.35" customHeight="1" x14ac:dyDescent="0.2">
      <c r="A24" s="9" t="s">
        <v>6</v>
      </c>
      <c r="B24" s="10">
        <v>35914000</v>
      </c>
      <c r="C24" s="10">
        <v>42222000</v>
      </c>
      <c r="D24" s="10">
        <v>49366000</v>
      </c>
      <c r="E24" s="10">
        <v>47000000</v>
      </c>
      <c r="F24" s="10">
        <v>54763000</v>
      </c>
      <c r="G24" s="10">
        <v>55601000</v>
      </c>
    </row>
    <row r="25" spans="1:7" ht="13.35" customHeight="1" x14ac:dyDescent="0.2">
      <c r="A25" s="9" t="s">
        <v>7</v>
      </c>
      <c r="B25" s="11">
        <v>23607000</v>
      </c>
      <c r="C25" s="11">
        <v>27102000</v>
      </c>
      <c r="D25" s="11">
        <v>32225000</v>
      </c>
      <c r="E25" s="11">
        <v>37732000</v>
      </c>
      <c r="F25" s="11">
        <v>39517000</v>
      </c>
      <c r="G25" s="11">
        <v>44049000</v>
      </c>
    </row>
    <row r="26" spans="1:7" ht="13.35" customHeight="1" x14ac:dyDescent="0.2">
      <c r="A26" s="9" t="s">
        <v>8</v>
      </c>
      <c r="B26" s="11">
        <v>13250000</v>
      </c>
      <c r="C26" s="11">
        <v>23435000</v>
      </c>
      <c r="D26" s="11">
        <v>20493000</v>
      </c>
      <c r="E26" s="11">
        <v>28459000</v>
      </c>
      <c r="F26" s="11">
        <v>29603000</v>
      </c>
      <c r="G26" s="11">
        <v>37012000</v>
      </c>
    </row>
    <row r="27" spans="1:7" ht="13.35" customHeight="1" x14ac:dyDescent="0.2">
      <c r="A27" s="9" t="s">
        <v>9</v>
      </c>
      <c r="B27" s="11">
        <v>89096000</v>
      </c>
      <c r="C27" s="11">
        <v>102687000</v>
      </c>
      <c r="D27" s="11">
        <v>123398000</v>
      </c>
      <c r="E27" s="11">
        <v>92647000</v>
      </c>
      <c r="F27" s="11">
        <v>120371000</v>
      </c>
      <c r="G27" s="11">
        <v>147325000</v>
      </c>
    </row>
    <row r="28" spans="1:7" ht="13.35" customHeight="1" x14ac:dyDescent="0.2">
      <c r="A28" s="9" t="s">
        <v>10</v>
      </c>
      <c r="B28" s="11">
        <v>23762000</v>
      </c>
      <c r="C28" s="11">
        <v>33945000</v>
      </c>
      <c r="D28" s="11">
        <v>53306000</v>
      </c>
      <c r="E28" s="11">
        <v>64309000</v>
      </c>
      <c r="F28" s="11">
        <v>92998000</v>
      </c>
      <c r="G28" s="11">
        <v>109721000</v>
      </c>
    </row>
    <row r="29" spans="1:7" ht="13.35" customHeight="1" x14ac:dyDescent="0.2">
      <c r="A29" s="9" t="s">
        <v>11</v>
      </c>
      <c r="B29" s="11">
        <v>-14941000</v>
      </c>
      <c r="C29" s="11">
        <v>-3231000</v>
      </c>
      <c r="D29" s="11">
        <v>-1422000</v>
      </c>
      <c r="E29" s="11">
        <v>-761000</v>
      </c>
      <c r="F29" s="11">
        <v>-2086000</v>
      </c>
      <c r="G29" s="11">
        <v>-3181000</v>
      </c>
    </row>
    <row r="30" spans="1:7" ht="13.35" customHeight="1" x14ac:dyDescent="0.2">
      <c r="A30" s="12" t="s">
        <v>12</v>
      </c>
      <c r="B30" s="13">
        <v>5016000</v>
      </c>
      <c r="C30" s="13">
        <v>6251000</v>
      </c>
      <c r="D30" s="13">
        <v>6849000</v>
      </c>
      <c r="E30" s="13">
        <v>0</v>
      </c>
      <c r="F30" s="13">
        <v>0</v>
      </c>
      <c r="G30" s="13">
        <v>0</v>
      </c>
    </row>
    <row r="31" spans="1:7" ht="22.5" x14ac:dyDescent="0.2">
      <c r="A31" s="7" t="s">
        <v>103</v>
      </c>
      <c r="B31" s="20">
        <v>175704000</v>
      </c>
      <c r="C31" s="20">
        <v>232411000</v>
      </c>
      <c r="D31" s="20">
        <v>284215000</v>
      </c>
      <c r="E31" s="20">
        <v>269386000</v>
      </c>
      <c r="F31" s="20">
        <v>335166000</v>
      </c>
      <c r="G31" s="20">
        <v>390527000</v>
      </c>
    </row>
    <row r="32" spans="1:7" ht="20.85" customHeight="1" x14ac:dyDescent="0.2">
      <c r="A32" s="7" t="s">
        <v>104</v>
      </c>
      <c r="B32" s="11">
        <v>-834080000</v>
      </c>
      <c r="C32" s="11">
        <v>-300354000</v>
      </c>
      <c r="D32" s="11">
        <v>-3783000</v>
      </c>
      <c r="E32" s="11">
        <v>2932000</v>
      </c>
      <c r="F32" s="11">
        <v>287000</v>
      </c>
      <c r="G32" s="11">
        <v>-322000</v>
      </c>
    </row>
    <row r="33" spans="1:7" ht="22.5" x14ac:dyDescent="0.2">
      <c r="A33" s="21" t="s">
        <v>105</v>
      </c>
      <c r="B33" s="13">
        <v>-35256000</v>
      </c>
      <c r="C33" s="13">
        <v>-131691000</v>
      </c>
      <c r="D33" s="13">
        <v>0</v>
      </c>
      <c r="E33" s="13">
        <v>0</v>
      </c>
      <c r="F33" s="13">
        <v>0</v>
      </c>
      <c r="G33" s="13">
        <v>0</v>
      </c>
    </row>
    <row r="34" spans="1:7" ht="14.1" customHeight="1" x14ac:dyDescent="0.2">
      <c r="A34" s="14" t="s">
        <v>2</v>
      </c>
      <c r="B34" s="15">
        <v>-623120000</v>
      </c>
      <c r="C34" s="15">
        <v>63748000</v>
      </c>
      <c r="D34" s="15">
        <v>280432000</v>
      </c>
      <c r="E34" s="15">
        <v>272318000</v>
      </c>
      <c r="F34" s="15">
        <v>335453000</v>
      </c>
      <c r="G34" s="15">
        <v>390205000</v>
      </c>
    </row>
    <row r="35" spans="1:7" ht="22.5" x14ac:dyDescent="0.2">
      <c r="A35" s="16" t="s">
        <v>106</v>
      </c>
      <c r="B35" s="22">
        <v>0.9</v>
      </c>
      <c r="C35" s="22">
        <v>1.19</v>
      </c>
      <c r="D35" s="22">
        <v>1.45</v>
      </c>
      <c r="E35" s="22">
        <v>1.38</v>
      </c>
      <c r="F35" s="22">
        <v>1.69</v>
      </c>
      <c r="G35" s="22">
        <v>1.95</v>
      </c>
    </row>
    <row r="36" spans="1:7" ht="22.5" x14ac:dyDescent="0.2">
      <c r="A36" s="21" t="s">
        <v>107</v>
      </c>
      <c r="B36" s="23">
        <v>-4.0999999999999996</v>
      </c>
      <c r="C36" s="23">
        <v>-0.86</v>
      </c>
      <c r="D36" s="23">
        <v>-0.02</v>
      </c>
      <c r="E36" s="23">
        <v>0.01</v>
      </c>
      <c r="F36" s="23">
        <v>0</v>
      </c>
      <c r="G36" s="23">
        <v>0</v>
      </c>
    </row>
    <row r="37" spans="1:7" ht="14.1" customHeight="1" x14ac:dyDescent="0.2">
      <c r="A37" s="14" t="s">
        <v>2</v>
      </c>
      <c r="B37" s="24">
        <v>-3.2</v>
      </c>
      <c r="C37" s="24">
        <v>0.33</v>
      </c>
      <c r="D37" s="24">
        <v>1.43</v>
      </c>
      <c r="E37" s="24">
        <v>1.39</v>
      </c>
      <c r="F37" s="24">
        <v>1.69</v>
      </c>
      <c r="G37" s="24">
        <v>1.95</v>
      </c>
    </row>
    <row r="38" spans="1:7" ht="13.35" customHeight="1" x14ac:dyDescent="0.2">
      <c r="A38" s="16" t="s">
        <v>15</v>
      </c>
      <c r="B38" s="16"/>
      <c r="C38" s="16"/>
      <c r="D38" s="16"/>
      <c r="E38" s="17"/>
      <c r="F38" s="17"/>
      <c r="G38" s="17"/>
    </row>
    <row r="39" spans="1:7" ht="13.35" customHeight="1" x14ac:dyDescent="0.2">
      <c r="A39" s="9" t="s">
        <v>6</v>
      </c>
      <c r="B39" s="10">
        <v>102972000</v>
      </c>
      <c r="C39" s="10">
        <v>119416000</v>
      </c>
      <c r="D39" s="10">
        <v>130777000</v>
      </c>
      <c r="E39" s="25">
        <v>117360000</v>
      </c>
      <c r="F39" s="25">
        <v>126168000</v>
      </c>
      <c r="G39" s="25">
        <v>133662000</v>
      </c>
    </row>
    <row r="40" spans="1:7" ht="13.35" customHeight="1" x14ac:dyDescent="0.2">
      <c r="A40" s="9" t="s">
        <v>7</v>
      </c>
      <c r="B40" s="11">
        <v>129366000</v>
      </c>
      <c r="C40" s="11">
        <v>132256000</v>
      </c>
      <c r="D40" s="11">
        <v>155747000</v>
      </c>
      <c r="E40" s="26">
        <v>145061000</v>
      </c>
      <c r="F40" s="26">
        <v>155974000</v>
      </c>
      <c r="G40" s="26">
        <v>171173000</v>
      </c>
    </row>
    <row r="41" spans="1:7" ht="13.35" customHeight="1" x14ac:dyDescent="0.2">
      <c r="A41" s="9" t="s">
        <v>8</v>
      </c>
      <c r="B41" s="11">
        <v>58631000</v>
      </c>
      <c r="C41" s="11">
        <v>68631000</v>
      </c>
      <c r="D41" s="11">
        <v>54553000</v>
      </c>
      <c r="E41" s="26">
        <v>54996000</v>
      </c>
      <c r="F41" s="26">
        <v>65240000</v>
      </c>
      <c r="G41" s="26">
        <v>73953000</v>
      </c>
    </row>
    <row r="42" spans="1:7" ht="13.35" customHeight="1" x14ac:dyDescent="0.2">
      <c r="A42" s="9" t="s">
        <v>9</v>
      </c>
      <c r="B42" s="11">
        <v>211835000</v>
      </c>
      <c r="C42" s="11">
        <v>236990000</v>
      </c>
      <c r="D42" s="11">
        <v>199443000</v>
      </c>
      <c r="E42" s="26">
        <v>199452000</v>
      </c>
      <c r="F42" s="26">
        <v>259002000</v>
      </c>
      <c r="G42" s="26">
        <v>304959000</v>
      </c>
    </row>
    <row r="43" spans="1:7" ht="13.35" customHeight="1" x14ac:dyDescent="0.2">
      <c r="A43" s="9" t="s">
        <v>10</v>
      </c>
      <c r="B43" s="11">
        <v>57573000</v>
      </c>
      <c r="C43" s="11">
        <v>71059000</v>
      </c>
      <c r="D43" s="11">
        <v>98345000</v>
      </c>
      <c r="E43" s="26">
        <v>103588000</v>
      </c>
      <c r="F43" s="26">
        <v>145340000</v>
      </c>
      <c r="G43" s="26">
        <v>173136000</v>
      </c>
    </row>
    <row r="44" spans="1:7" ht="13.35" customHeight="1" x14ac:dyDescent="0.2">
      <c r="A44" s="9" t="s">
        <v>11</v>
      </c>
      <c r="B44" s="11">
        <v>-6852000</v>
      </c>
      <c r="C44" s="11">
        <v>2662000</v>
      </c>
      <c r="D44" s="11">
        <v>2333000</v>
      </c>
      <c r="E44" s="26">
        <v>2814000</v>
      </c>
      <c r="F44" s="26">
        <v>1740000</v>
      </c>
      <c r="G44" s="26">
        <v>8000</v>
      </c>
    </row>
    <row r="45" spans="1:7" ht="13.35" customHeight="1" x14ac:dyDescent="0.2">
      <c r="A45" s="12" t="s">
        <v>12</v>
      </c>
      <c r="B45" s="13">
        <v>-3545000</v>
      </c>
      <c r="C45" s="13">
        <v>-620000</v>
      </c>
      <c r="D45" s="13">
        <v>-897000</v>
      </c>
      <c r="E45" s="27">
        <v>-1581000</v>
      </c>
      <c r="F45" s="27">
        <v>-415000</v>
      </c>
      <c r="G45" s="27">
        <v>-155000</v>
      </c>
    </row>
    <row r="46" spans="1:7" ht="15.75" customHeight="1" x14ac:dyDescent="0.2">
      <c r="A46" s="14"/>
      <c r="B46" s="15">
        <f t="shared" ref="B46:G46" si="0">SUM(B39:B45)</f>
        <v>549980000</v>
      </c>
      <c r="C46" s="15">
        <f t="shared" si="0"/>
        <v>630394000</v>
      </c>
      <c r="D46" s="15">
        <f t="shared" si="0"/>
        <v>640301000</v>
      </c>
      <c r="E46" s="15">
        <f t="shared" si="0"/>
        <v>621690000</v>
      </c>
      <c r="F46" s="15">
        <f t="shared" si="0"/>
        <v>753049000</v>
      </c>
      <c r="G46" s="15">
        <f t="shared" si="0"/>
        <v>856736000</v>
      </c>
    </row>
    <row r="47" spans="1:7" ht="19.149999999999999" customHeight="1" x14ac:dyDescent="0.2">
      <c r="A47" s="109" t="s">
        <v>122</v>
      </c>
      <c r="B47" s="109"/>
      <c r="C47" s="109"/>
      <c r="D47" s="109"/>
      <c r="E47" s="109"/>
      <c r="F47" s="109"/>
      <c r="G47" s="109"/>
    </row>
    <row r="48" spans="1:7" ht="10.9" customHeight="1" x14ac:dyDescent="0.2">
      <c r="A48" s="110" t="s">
        <v>16</v>
      </c>
      <c r="B48" s="110"/>
      <c r="C48" s="110"/>
      <c r="D48" s="110"/>
      <c r="E48" s="110"/>
      <c r="F48" s="110"/>
      <c r="G48" s="110"/>
    </row>
    <row r="49" spans="1:7" ht="10.9" customHeight="1" x14ac:dyDescent="0.2">
      <c r="A49" s="95"/>
      <c r="B49" s="94"/>
      <c r="C49" s="94"/>
      <c r="D49" s="94"/>
      <c r="E49" s="94"/>
      <c r="F49" s="94"/>
      <c r="G49" s="94"/>
    </row>
    <row r="50" spans="1:7" ht="10.9" customHeight="1" x14ac:dyDescent="0.2">
      <c r="A50" s="95"/>
      <c r="B50" s="94"/>
      <c r="C50" s="94"/>
      <c r="D50" s="94"/>
      <c r="E50" s="94"/>
      <c r="F50" s="94"/>
      <c r="G50" s="94"/>
    </row>
    <row r="51" spans="1:7" ht="12.6" customHeight="1" x14ac:dyDescent="0.2">
      <c r="A51" s="98"/>
      <c r="B51" s="94"/>
      <c r="C51" s="94"/>
      <c r="D51" s="94"/>
      <c r="E51" s="94"/>
      <c r="F51" s="94"/>
      <c r="G51" s="94"/>
    </row>
    <row r="52" spans="1:7" ht="10.9" customHeight="1" x14ac:dyDescent="0.2">
      <c r="A52" s="93"/>
      <c r="B52" s="94"/>
      <c r="C52" s="94"/>
      <c r="D52" s="94"/>
      <c r="E52" s="94"/>
      <c r="F52" s="94"/>
      <c r="G52" s="94"/>
    </row>
    <row r="53" spans="1:7" ht="11.65" customHeight="1" x14ac:dyDescent="0.2"/>
    <row r="54" spans="1:7" ht="11.65" customHeight="1" x14ac:dyDescent="0.2"/>
    <row r="55" spans="1:7" ht="11.65" customHeight="1" x14ac:dyDescent="0.2"/>
    <row r="56" spans="1:7" ht="11.65" customHeight="1" x14ac:dyDescent="0.2"/>
  </sheetData>
  <mergeCells count="8">
    <mergeCell ref="A52:G52"/>
    <mergeCell ref="A47:G47"/>
    <mergeCell ref="A48:G48"/>
    <mergeCell ref="B4:G4"/>
    <mergeCell ref="F1:G1"/>
    <mergeCell ref="A51:G51"/>
    <mergeCell ref="A50:G50"/>
    <mergeCell ref="A49:G49"/>
  </mergeCells>
  <pageMargins left="0.75" right="0.75" top="1" bottom="1" header="0.5" footer="0.5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9"/>
  <sheetViews>
    <sheetView showRuler="0" workbookViewId="0"/>
  </sheetViews>
  <sheetFormatPr defaultColWidth="13.7109375" defaultRowHeight="12.75" x14ac:dyDescent="0.2"/>
  <cols>
    <col min="1" max="1" width="38.42578125" customWidth="1"/>
    <col min="2" max="7" width="9.7109375" customWidth="1"/>
  </cols>
  <sheetData>
    <row r="1" spans="1:25" ht="13.35" customHeight="1" x14ac:dyDescent="0.2">
      <c r="A1" s="2" t="s">
        <v>0</v>
      </c>
      <c r="B1" s="3"/>
      <c r="C1" s="3"/>
      <c r="D1" s="29"/>
      <c r="E1" s="29"/>
      <c r="F1" s="97" t="s">
        <v>1</v>
      </c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.85" customHeight="1" x14ac:dyDescent="0.2">
      <c r="A2" s="28"/>
      <c r="B2" s="28"/>
      <c r="C2" s="28"/>
      <c r="D2" s="28"/>
      <c r="E2" s="28"/>
      <c r="F2" s="28"/>
      <c r="G2" s="2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35" customHeight="1" x14ac:dyDescent="0.2">
      <c r="A3" s="30"/>
      <c r="B3" s="31">
        <v>2015</v>
      </c>
      <c r="C3" s="31">
        <v>2016</v>
      </c>
      <c r="D3" s="31">
        <v>2017</v>
      </c>
      <c r="E3" s="31">
        <v>2018</v>
      </c>
      <c r="F3" s="31">
        <v>2019</v>
      </c>
      <c r="G3" s="31">
        <v>2020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35" customHeight="1" x14ac:dyDescent="0.2">
      <c r="A4" s="6" t="s">
        <v>17</v>
      </c>
      <c r="B4" s="42"/>
      <c r="C4" s="42"/>
      <c r="D4" s="42"/>
      <c r="E4" s="42"/>
      <c r="F4" s="42"/>
      <c r="G4" s="42"/>
    </row>
    <row r="5" spans="1:25" ht="22.5" customHeight="1" x14ac:dyDescent="0.2">
      <c r="A5" s="7" t="s">
        <v>108</v>
      </c>
      <c r="B5" s="11">
        <v>194986000</v>
      </c>
      <c r="C5" s="11">
        <v>195618000</v>
      </c>
      <c r="D5" s="11">
        <v>195687000</v>
      </c>
      <c r="E5" s="11">
        <v>196150000</v>
      </c>
      <c r="F5" s="11">
        <v>198626000</v>
      </c>
      <c r="G5" s="11">
        <v>200571000</v>
      </c>
    </row>
    <row r="6" spans="1:25" ht="13.35" customHeight="1" x14ac:dyDescent="0.2">
      <c r="A6" s="7" t="s">
        <v>18</v>
      </c>
      <c r="B6" s="32">
        <v>0.73499999999999999</v>
      </c>
      <c r="C6" s="32">
        <v>0.755</v>
      </c>
      <c r="D6" s="32">
        <v>0.77500000000000002</v>
      </c>
      <c r="E6" s="32">
        <v>0.79500000000000004</v>
      </c>
      <c r="F6" s="32">
        <v>0.81499999999999995</v>
      </c>
      <c r="G6" s="32">
        <v>0.83499999999999996</v>
      </c>
    </row>
    <row r="7" spans="1:25" ht="13.35" customHeight="1" x14ac:dyDescent="0.2">
      <c r="A7" s="7" t="s">
        <v>19</v>
      </c>
      <c r="B7" s="33">
        <v>12.83</v>
      </c>
      <c r="C7" s="33">
        <v>11.78</v>
      </c>
      <c r="D7" s="33">
        <v>12.44</v>
      </c>
      <c r="E7" s="33">
        <v>13.09</v>
      </c>
      <c r="F7" s="33">
        <v>14.21</v>
      </c>
      <c r="G7" s="33">
        <v>15.36</v>
      </c>
    </row>
    <row r="8" spans="1:25" ht="13.35" customHeight="1" x14ac:dyDescent="0.2">
      <c r="A8" s="7" t="s">
        <v>20</v>
      </c>
      <c r="B8" s="33">
        <v>18.32</v>
      </c>
      <c r="C8" s="33">
        <v>28.77</v>
      </c>
      <c r="D8" s="33">
        <v>26.88</v>
      </c>
      <c r="E8" s="33">
        <v>23.84</v>
      </c>
      <c r="F8" s="33">
        <v>29.71</v>
      </c>
      <c r="G8" s="33">
        <v>26.34</v>
      </c>
    </row>
    <row r="9" spans="1:25" ht="13.35" customHeight="1" x14ac:dyDescent="0.2">
      <c r="A9" s="7" t="s">
        <v>21</v>
      </c>
    </row>
    <row r="10" spans="1:25" ht="13.35" customHeight="1" x14ac:dyDescent="0.2">
      <c r="A10" s="35" t="s">
        <v>22</v>
      </c>
      <c r="B10" s="36">
        <v>0.82</v>
      </c>
      <c r="C10" s="36">
        <v>0.63</v>
      </c>
      <c r="D10" s="36">
        <v>0.53448275860000005</v>
      </c>
      <c r="E10" s="36">
        <v>0.57608695649999997</v>
      </c>
      <c r="F10" s="36">
        <v>0.48224852071005903</v>
      </c>
      <c r="G10" s="36">
        <v>0.42820512820512802</v>
      </c>
    </row>
    <row r="11" spans="1:25" ht="13.35" customHeight="1" x14ac:dyDescent="0.2">
      <c r="A11" s="35" t="s">
        <v>23</v>
      </c>
      <c r="B11" s="36">
        <v>4.1000000000000002E-2</v>
      </c>
      <c r="C11" s="36">
        <v>2.7E-2</v>
      </c>
      <c r="D11" s="36">
        <v>2.9389880949999999E-2</v>
      </c>
      <c r="E11" s="36">
        <v>3.397651007E-2</v>
      </c>
      <c r="F11" s="36">
        <v>2.7936721642544599E-2</v>
      </c>
      <c r="G11" s="36">
        <v>3.2270311313591503E-2</v>
      </c>
    </row>
    <row r="12" spans="1:25" ht="13.35" customHeight="1" x14ac:dyDescent="0.2">
      <c r="A12" s="37" t="s">
        <v>24</v>
      </c>
      <c r="B12" s="38">
        <v>1.4279999999999999</v>
      </c>
      <c r="C12" s="38">
        <v>2.4420000000000002</v>
      </c>
      <c r="D12" s="38">
        <v>2.1607717042000001</v>
      </c>
      <c r="E12" s="38">
        <v>1.8212375859000001</v>
      </c>
      <c r="F12" s="38">
        <v>2.0907811400422198</v>
      </c>
      <c r="G12" s="38">
        <v>1.71484375</v>
      </c>
    </row>
    <row r="13" spans="1:25" ht="13.35" customHeight="1" x14ac:dyDescent="0.2">
      <c r="A13" s="39" t="s">
        <v>25</v>
      </c>
      <c r="B13" s="43"/>
      <c r="C13" s="43"/>
      <c r="D13" s="43"/>
      <c r="E13" s="43"/>
      <c r="F13" s="43"/>
      <c r="G13" s="43"/>
    </row>
    <row r="14" spans="1:25" ht="22.5" customHeight="1" x14ac:dyDescent="0.2">
      <c r="A14" s="7" t="s">
        <v>26</v>
      </c>
    </row>
    <row r="15" spans="1:25" ht="13.35" customHeight="1" x14ac:dyDescent="0.2">
      <c r="A15" s="35" t="s">
        <v>27</v>
      </c>
      <c r="B15" s="40" t="s">
        <v>28</v>
      </c>
      <c r="C15" s="40" t="s">
        <v>29</v>
      </c>
    </row>
    <row r="16" spans="1:25" ht="13.35" customHeight="1" x14ac:dyDescent="0.2">
      <c r="A16" s="35" t="s">
        <v>30</v>
      </c>
      <c r="B16" s="40" t="s">
        <v>28</v>
      </c>
      <c r="C16" s="40" t="s">
        <v>31</v>
      </c>
    </row>
    <row r="17" spans="1:7" ht="13.35" customHeight="1" x14ac:dyDescent="0.2">
      <c r="A17" s="7" t="s">
        <v>32</v>
      </c>
      <c r="B17" s="10">
        <v>6565154000</v>
      </c>
      <c r="C17" s="10">
        <v>6284467000</v>
      </c>
      <c r="D17" s="10">
        <v>6334666000</v>
      </c>
      <c r="E17" s="10">
        <v>6988110000</v>
      </c>
      <c r="F17" s="10">
        <v>7683059000</v>
      </c>
      <c r="G17" s="10">
        <v>8053372000</v>
      </c>
    </row>
    <row r="18" spans="1:7" ht="13.35" customHeight="1" x14ac:dyDescent="0.2">
      <c r="A18" s="4" t="s">
        <v>33</v>
      </c>
      <c r="B18" s="41">
        <v>1796163000</v>
      </c>
      <c r="C18" s="41">
        <v>1790159000</v>
      </c>
      <c r="D18" s="41">
        <v>1714853000</v>
      </c>
      <c r="E18" s="41">
        <v>2108695000</v>
      </c>
      <c r="F18" s="41">
        <v>2243107000</v>
      </c>
      <c r="G18" s="41">
        <v>2213130000</v>
      </c>
    </row>
    <row r="19" spans="1:7" ht="13.35" customHeight="1" x14ac:dyDescent="0.2">
      <c r="A19" s="42"/>
      <c r="B19" s="42"/>
      <c r="C19" s="42"/>
      <c r="D19" s="42"/>
      <c r="E19" s="42"/>
      <c r="F19" s="42"/>
      <c r="G19" s="42"/>
    </row>
    <row r="20" spans="1:7" ht="13.35" customHeight="1" x14ac:dyDescent="0.2"/>
    <row r="21" spans="1:7" ht="13.35" customHeight="1" x14ac:dyDescent="0.2"/>
    <row r="22" spans="1:7" ht="13.35" customHeight="1" x14ac:dyDescent="0.2"/>
    <row r="23" spans="1:7" ht="13.35" customHeight="1" x14ac:dyDescent="0.2"/>
    <row r="24" spans="1:7" ht="13.35" customHeight="1" x14ac:dyDescent="0.2"/>
    <row r="25" spans="1:7" ht="13.35" customHeight="1" x14ac:dyDescent="0.2"/>
    <row r="26" spans="1:7" ht="13.35" customHeight="1" x14ac:dyDescent="0.2"/>
    <row r="27" spans="1:7" ht="13.35" customHeight="1" x14ac:dyDescent="0.2"/>
    <row r="28" spans="1:7" ht="13.35" customHeight="1" x14ac:dyDescent="0.2"/>
    <row r="29" spans="1:7" ht="13.35" customHeight="1" x14ac:dyDescent="0.2"/>
    <row r="30" spans="1:7" ht="13.35" customHeight="1" x14ac:dyDescent="0.2"/>
    <row r="31" spans="1:7" ht="13.35" customHeight="1" x14ac:dyDescent="0.2"/>
    <row r="32" spans="1:7" ht="13.35" customHeight="1" x14ac:dyDescent="0.2"/>
    <row r="33" ht="13.35" customHeight="1" x14ac:dyDescent="0.2"/>
    <row r="34" ht="13.35" customHeight="1" x14ac:dyDescent="0.2"/>
    <row r="35" ht="13.35" customHeight="1" x14ac:dyDescent="0.2"/>
    <row r="36" ht="13.35" customHeight="1" x14ac:dyDescent="0.2"/>
    <row r="37" ht="13.35" customHeight="1" x14ac:dyDescent="0.2"/>
    <row r="38" ht="13.35" customHeight="1" x14ac:dyDescent="0.2"/>
    <row r="39" ht="13.35" customHeight="1" x14ac:dyDescent="0.2"/>
    <row r="40" ht="13.35" customHeight="1" x14ac:dyDescent="0.2"/>
    <row r="41" ht="13.35" customHeight="1" x14ac:dyDescent="0.2"/>
    <row r="42" ht="13.35" customHeight="1" x14ac:dyDescent="0.2"/>
    <row r="43" ht="13.35" customHeight="1" x14ac:dyDescent="0.2"/>
    <row r="44" ht="13.35" customHeight="1" x14ac:dyDescent="0.2"/>
    <row r="45" ht="13.35" customHeight="1" x14ac:dyDescent="0.2"/>
    <row r="46" ht="13.35" customHeight="1" x14ac:dyDescent="0.2"/>
    <row r="47" ht="13.35" customHeight="1" x14ac:dyDescent="0.2"/>
    <row r="48" ht="13.35" customHeight="1" x14ac:dyDescent="0.2"/>
    <row r="49" ht="13.35" customHeight="1" x14ac:dyDescent="0.2"/>
  </sheetData>
  <mergeCells count="1">
    <mergeCell ref="F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7"/>
  <sheetViews>
    <sheetView showRuler="0" workbookViewId="0"/>
  </sheetViews>
  <sheetFormatPr defaultColWidth="13.7109375" defaultRowHeight="12.75" x14ac:dyDescent="0.2"/>
  <cols>
    <col min="1" max="1" width="38.7109375" customWidth="1"/>
    <col min="2" max="7" width="9.7109375" customWidth="1"/>
    <col min="8" max="25" width="13.5703125" customWidth="1"/>
  </cols>
  <sheetData>
    <row r="1" spans="1:7" ht="14.1" customHeight="1" x14ac:dyDescent="0.2">
      <c r="A1" s="2" t="s">
        <v>0</v>
      </c>
      <c r="C1" s="44"/>
      <c r="F1" s="97" t="s">
        <v>1</v>
      </c>
      <c r="G1" s="97"/>
    </row>
    <row r="2" spans="1:7" ht="5.85" customHeight="1" x14ac:dyDescent="0.2">
      <c r="A2" s="19"/>
      <c r="B2" s="63"/>
      <c r="C2" s="63"/>
      <c r="D2" s="63"/>
      <c r="E2" s="63"/>
      <c r="F2" s="63"/>
      <c r="G2" s="63"/>
    </row>
    <row r="3" spans="1:7" ht="13.35" customHeight="1" x14ac:dyDescent="0.2">
      <c r="A3" s="45" t="s">
        <v>34</v>
      </c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</row>
    <row r="4" spans="1:7" ht="13.35" customHeight="1" x14ac:dyDescent="0.2">
      <c r="A4" s="6" t="s">
        <v>3</v>
      </c>
      <c r="B4" s="96" t="s">
        <v>35</v>
      </c>
      <c r="C4" s="96"/>
      <c r="D4" s="96"/>
      <c r="E4" s="96"/>
      <c r="F4" s="96"/>
      <c r="G4" s="96"/>
    </row>
    <row r="5" spans="1:7" ht="13.35" customHeight="1" x14ac:dyDescent="0.2">
      <c r="A5" s="7" t="s">
        <v>36</v>
      </c>
      <c r="B5" s="10">
        <v>280615000</v>
      </c>
      <c r="C5" s="10">
        <v>322356000</v>
      </c>
      <c r="D5" s="10">
        <v>342805000</v>
      </c>
      <c r="E5" s="10">
        <v>335123000</v>
      </c>
      <c r="F5" s="10">
        <v>351725000</v>
      </c>
      <c r="G5" s="10">
        <v>331538000</v>
      </c>
    </row>
    <row r="6" spans="1:7" ht="13.35" customHeight="1" x14ac:dyDescent="0.2">
      <c r="A6" s="7" t="s">
        <v>37</v>
      </c>
      <c r="B6" s="10">
        <v>59915000</v>
      </c>
      <c r="C6" s="10">
        <v>67929000</v>
      </c>
      <c r="D6" s="10">
        <v>79902000</v>
      </c>
      <c r="E6" s="10">
        <v>65148000</v>
      </c>
      <c r="F6" s="10">
        <v>64039000</v>
      </c>
      <c r="G6" s="10">
        <v>63434000</v>
      </c>
    </row>
    <row r="7" spans="1:7" ht="13.35" customHeight="1" x14ac:dyDescent="0.2">
      <c r="A7" s="7" t="s">
        <v>38</v>
      </c>
      <c r="B7" s="10">
        <v>35914000</v>
      </c>
      <c r="C7" s="10">
        <v>42222000</v>
      </c>
      <c r="D7" s="10">
        <v>49366000</v>
      </c>
      <c r="E7" s="10">
        <v>47000000</v>
      </c>
      <c r="F7" s="10">
        <v>54763000</v>
      </c>
      <c r="G7" s="10">
        <v>55601000</v>
      </c>
    </row>
    <row r="8" spans="1:7" ht="13.35" customHeight="1" x14ac:dyDescent="0.2">
      <c r="A8" s="7" t="s">
        <v>15</v>
      </c>
      <c r="B8" s="10">
        <v>102972000</v>
      </c>
      <c r="C8" s="10">
        <v>119416000</v>
      </c>
      <c r="D8" s="10">
        <v>130777000</v>
      </c>
      <c r="E8" s="25">
        <v>117360000</v>
      </c>
      <c r="F8" s="25">
        <v>126168000</v>
      </c>
      <c r="G8" s="25">
        <v>133662000</v>
      </c>
    </row>
    <row r="9" spans="1:7" ht="13.35" customHeight="1" x14ac:dyDescent="0.2">
      <c r="A9" s="7" t="s">
        <v>39</v>
      </c>
      <c r="B9" s="10">
        <v>332876000</v>
      </c>
      <c r="C9" s="10">
        <v>111134000</v>
      </c>
      <c r="D9" s="10">
        <v>109107000</v>
      </c>
      <c r="E9" s="10">
        <v>186105000</v>
      </c>
      <c r="F9" s="10">
        <v>99449000</v>
      </c>
      <c r="G9" s="10">
        <v>114676000</v>
      </c>
    </row>
    <row r="10" spans="1:7" ht="13.35" customHeight="1" x14ac:dyDescent="0.2">
      <c r="A10" s="7" t="s">
        <v>40</v>
      </c>
      <c r="B10" s="91">
        <v>1010137000</v>
      </c>
      <c r="C10" s="91">
        <v>1051560000</v>
      </c>
      <c r="D10" s="91">
        <v>1094413000</v>
      </c>
      <c r="E10" s="10">
        <v>1211504000</v>
      </c>
      <c r="F10" s="10">
        <v>1259661000</v>
      </c>
      <c r="G10" s="10">
        <v>1311532000</v>
      </c>
    </row>
    <row r="11" spans="1:7" ht="13.35" customHeight="1" x14ac:dyDescent="0.2">
      <c r="A11" s="21" t="s">
        <v>41</v>
      </c>
      <c r="B11" s="111" t="s">
        <v>123</v>
      </c>
      <c r="C11" s="46">
        <f>C10/B10-1</f>
        <v>4.1007308909583484E-2</v>
      </c>
      <c r="D11" s="46">
        <f>D10/C10-1</f>
        <v>4.0751835368405098E-2</v>
      </c>
      <c r="E11" s="46">
        <f>E10/D10-1</f>
        <v>0.10698977442702162</v>
      </c>
      <c r="F11" s="46">
        <f>F10/E10-1</f>
        <v>3.9749765580633589E-2</v>
      </c>
      <c r="G11" s="46">
        <f>G10/F10-1</f>
        <v>4.1178539305416262E-2</v>
      </c>
    </row>
    <row r="12" spans="1:7" ht="13.35" customHeight="1" x14ac:dyDescent="0.2">
      <c r="A12" s="39" t="s">
        <v>42</v>
      </c>
      <c r="B12" s="64"/>
      <c r="C12" s="64"/>
      <c r="D12" s="64"/>
      <c r="E12" s="64"/>
      <c r="F12" s="64"/>
      <c r="G12" s="64"/>
    </row>
    <row r="13" spans="1:7" ht="22.5" x14ac:dyDescent="0.2">
      <c r="A13" s="7" t="s">
        <v>109</v>
      </c>
      <c r="B13" s="47">
        <v>547.29999999999995</v>
      </c>
      <c r="C13" s="47">
        <v>559.70000000000005</v>
      </c>
      <c r="D13" s="47">
        <v>553.1</v>
      </c>
      <c r="E13" s="47">
        <v>574.5</v>
      </c>
      <c r="F13" s="47">
        <v>591.29999999999995</v>
      </c>
      <c r="G13" s="48">
        <v>553.20000000000005</v>
      </c>
    </row>
    <row r="14" spans="1:7" ht="33.75" x14ac:dyDescent="0.2">
      <c r="A14" s="7" t="s">
        <v>112</v>
      </c>
      <c r="B14" s="48">
        <v>547.29999999999995</v>
      </c>
      <c r="C14" s="48">
        <v>559.70000000000005</v>
      </c>
      <c r="D14" s="48">
        <v>530.20000000000005</v>
      </c>
      <c r="E14" s="48">
        <v>537.20000000000005</v>
      </c>
      <c r="F14" s="48">
        <v>537.20000000000005</v>
      </c>
      <c r="G14" s="48">
        <v>531.4</v>
      </c>
    </row>
    <row r="15" spans="1:7" ht="22.5" x14ac:dyDescent="0.2">
      <c r="A15" s="7" t="s">
        <v>111</v>
      </c>
      <c r="B15" s="11">
        <v>611542000</v>
      </c>
      <c r="C15" s="11">
        <v>611542000</v>
      </c>
      <c r="D15" s="49">
        <v>611542</v>
      </c>
      <c r="E15" s="50">
        <v>611542</v>
      </c>
      <c r="F15" s="50">
        <v>611542</v>
      </c>
      <c r="G15" s="50">
        <v>611542</v>
      </c>
    </row>
    <row r="16" spans="1:7" ht="13.35" customHeight="1" x14ac:dyDescent="0.2">
      <c r="A16" s="7" t="s">
        <v>43</v>
      </c>
      <c r="B16" s="11">
        <v>1898160000</v>
      </c>
      <c r="C16" s="11">
        <v>2626763000</v>
      </c>
      <c r="D16" s="11">
        <v>2630640000</v>
      </c>
      <c r="E16" s="11">
        <v>2840353000</v>
      </c>
      <c r="F16" s="11">
        <v>2792770000</v>
      </c>
      <c r="G16" s="11">
        <v>2647746000</v>
      </c>
    </row>
    <row r="17" spans="1:7" ht="13.35" customHeight="1" x14ac:dyDescent="0.2">
      <c r="A17" s="7" t="s">
        <v>44</v>
      </c>
      <c r="B17" s="11">
        <v>1658002000</v>
      </c>
      <c r="C17" s="11">
        <v>904702000</v>
      </c>
      <c r="D17" s="11">
        <v>955687000</v>
      </c>
      <c r="E17" s="11">
        <v>831039000</v>
      </c>
      <c r="F17" s="11">
        <v>891539000</v>
      </c>
      <c r="G17" s="11">
        <v>890054000</v>
      </c>
    </row>
    <row r="18" spans="1:7" ht="22.5" x14ac:dyDescent="0.2">
      <c r="A18" s="21" t="s">
        <v>110</v>
      </c>
      <c r="B18" s="51">
        <v>2.4E-2</v>
      </c>
      <c r="C18" s="51">
        <v>2.1000000000000001E-2</v>
      </c>
      <c r="D18" s="51">
        <v>2.1999999999999999E-2</v>
      </c>
      <c r="E18" s="51">
        <v>2.1999999999999999E-2</v>
      </c>
      <c r="F18" s="51">
        <v>2.3E-2</v>
      </c>
      <c r="G18" s="51">
        <v>1.9E-2</v>
      </c>
    </row>
    <row r="19" spans="1:7" ht="13.35" customHeight="1" x14ac:dyDescent="0.2">
      <c r="A19" s="39" t="s">
        <v>45</v>
      </c>
      <c r="B19" s="65"/>
      <c r="C19" s="65"/>
      <c r="D19" s="65"/>
      <c r="E19" s="65"/>
      <c r="F19" s="65"/>
      <c r="G19" s="65"/>
    </row>
    <row r="20" spans="1:7" ht="13.35" customHeight="1" x14ac:dyDescent="0.2">
      <c r="A20" s="7" t="s">
        <v>46</v>
      </c>
      <c r="B20" s="11">
        <v>3316017000</v>
      </c>
      <c r="C20" s="11">
        <v>3258537000</v>
      </c>
      <c r="D20" s="11">
        <v>3306470000</v>
      </c>
      <c r="E20" s="11">
        <v>3354401000</v>
      </c>
      <c r="F20" s="11">
        <v>3314307000</v>
      </c>
      <c r="G20" s="11">
        <v>3204523000</v>
      </c>
    </row>
    <row r="21" spans="1:7" ht="13.35" customHeight="1" x14ac:dyDescent="0.2">
      <c r="A21" s="7" t="s">
        <v>47</v>
      </c>
    </row>
    <row r="22" spans="1:7" ht="13.35" customHeight="1" x14ac:dyDescent="0.2">
      <c r="A22" s="34" t="s">
        <v>48</v>
      </c>
      <c r="B22" s="50">
        <v>118413</v>
      </c>
      <c r="C22" s="50">
        <v>118483</v>
      </c>
      <c r="D22" s="50">
        <v>118379</v>
      </c>
      <c r="E22" s="50">
        <v>118426</v>
      </c>
      <c r="F22" s="50">
        <v>118563</v>
      </c>
      <c r="G22" s="50">
        <v>118893</v>
      </c>
    </row>
    <row r="23" spans="1:7" ht="13.35" customHeight="1" x14ac:dyDescent="0.2">
      <c r="A23" s="34" t="s">
        <v>49</v>
      </c>
      <c r="B23" s="50">
        <v>22423</v>
      </c>
      <c r="C23" s="50">
        <v>22693</v>
      </c>
      <c r="D23" s="50">
        <v>22764</v>
      </c>
      <c r="E23" s="50">
        <v>22756</v>
      </c>
      <c r="F23" s="50">
        <v>22948</v>
      </c>
      <c r="G23" s="50">
        <v>23050</v>
      </c>
    </row>
    <row r="24" spans="1:7" ht="13.35" customHeight="1" x14ac:dyDescent="0.2">
      <c r="A24" s="34" t="s">
        <v>50</v>
      </c>
      <c r="B24" s="50">
        <v>240</v>
      </c>
      <c r="C24" s="50">
        <v>244</v>
      </c>
      <c r="D24" s="50">
        <v>242</v>
      </c>
      <c r="E24" s="50">
        <v>236</v>
      </c>
      <c r="F24" s="50">
        <v>234</v>
      </c>
      <c r="G24" s="50">
        <v>230</v>
      </c>
    </row>
    <row r="25" spans="1:7" ht="13.35" customHeight="1" x14ac:dyDescent="0.2">
      <c r="A25" s="18" t="s">
        <v>11</v>
      </c>
      <c r="B25" s="52">
        <v>1511</v>
      </c>
      <c r="C25" s="52">
        <v>1528</v>
      </c>
      <c r="D25" s="52">
        <v>1516</v>
      </c>
      <c r="E25" s="52">
        <v>1604</v>
      </c>
      <c r="F25" s="52">
        <v>1601</v>
      </c>
      <c r="G25" s="52">
        <v>1609</v>
      </c>
    </row>
    <row r="26" spans="1:7" ht="13.35" customHeight="1" x14ac:dyDescent="0.2">
      <c r="A26" s="53"/>
      <c r="B26" s="54">
        <f t="shared" ref="B26:G26" si="0">SUM(B22:B25)</f>
        <v>142587</v>
      </c>
      <c r="C26" s="54">
        <f t="shared" si="0"/>
        <v>142948</v>
      </c>
      <c r="D26" s="54">
        <f t="shared" si="0"/>
        <v>142901</v>
      </c>
      <c r="E26" s="54">
        <f t="shared" si="0"/>
        <v>143022</v>
      </c>
      <c r="F26" s="54">
        <f t="shared" si="0"/>
        <v>143346</v>
      </c>
      <c r="G26" s="54">
        <f t="shared" si="0"/>
        <v>143782</v>
      </c>
    </row>
    <row r="27" spans="1:7" ht="13.35" customHeight="1" x14ac:dyDescent="0.2">
      <c r="A27" s="55" t="s">
        <v>51</v>
      </c>
      <c r="B27" s="56">
        <f>B26/138796-1</f>
        <v>2.7313467246894652E-2</v>
      </c>
      <c r="C27" s="56">
        <f>C26/B26-1</f>
        <v>2.5317876103712056E-3</v>
      </c>
      <c r="D27" s="56">
        <f>D26/C26-1</f>
        <v>-3.2879088899462339E-4</v>
      </c>
      <c r="E27" s="56">
        <f>E26/D26-1</f>
        <v>8.4674005080431769E-4</v>
      </c>
      <c r="F27" s="56">
        <f>F26/E26-1</f>
        <v>2.2653857448504677E-3</v>
      </c>
      <c r="G27" s="56">
        <f>G26/F26-1</f>
        <v>3.0415916732939863E-3</v>
      </c>
    </row>
    <row r="28" spans="1:7" ht="13.35" customHeight="1" x14ac:dyDescent="0.2">
      <c r="A28" s="7" t="s">
        <v>52</v>
      </c>
    </row>
    <row r="29" spans="1:7" ht="13.35" customHeight="1" x14ac:dyDescent="0.2">
      <c r="A29" s="34" t="s">
        <v>53</v>
      </c>
      <c r="B29" s="10">
        <v>107767000</v>
      </c>
      <c r="C29" s="10">
        <v>117014000</v>
      </c>
      <c r="D29" s="10">
        <v>121171000</v>
      </c>
      <c r="E29" s="25">
        <v>126173000</v>
      </c>
      <c r="F29" s="25">
        <v>125614000</v>
      </c>
      <c r="G29" s="25">
        <v>122545000</v>
      </c>
    </row>
    <row r="30" spans="1:7" ht="13.35" customHeight="1" x14ac:dyDescent="0.2">
      <c r="A30" s="34" t="s">
        <v>49</v>
      </c>
      <c r="B30" s="11">
        <v>121463000</v>
      </c>
      <c r="C30" s="11">
        <v>135390000</v>
      </c>
      <c r="D30" s="11">
        <v>140856000</v>
      </c>
      <c r="E30" s="11">
        <v>141961000</v>
      </c>
      <c r="F30" s="11">
        <v>142062000</v>
      </c>
      <c r="G30" s="11">
        <v>131207000</v>
      </c>
    </row>
    <row r="31" spans="1:7" ht="13.35" customHeight="1" x14ac:dyDescent="0.2">
      <c r="A31" s="34" t="s">
        <v>50</v>
      </c>
      <c r="B31" s="11">
        <v>32786000</v>
      </c>
      <c r="C31" s="11">
        <v>31913000</v>
      </c>
      <c r="D31" s="11">
        <v>34417000</v>
      </c>
      <c r="E31" s="11">
        <v>36081000</v>
      </c>
      <c r="F31" s="11">
        <v>37790000</v>
      </c>
      <c r="G31" s="11">
        <v>36736000</v>
      </c>
    </row>
    <row r="32" spans="1:7" ht="13.35" customHeight="1" x14ac:dyDescent="0.2">
      <c r="A32" s="18" t="s">
        <v>54</v>
      </c>
      <c r="B32" s="13">
        <v>6791000</v>
      </c>
      <c r="C32" s="13">
        <v>7580000</v>
      </c>
      <c r="D32" s="13">
        <v>8275000</v>
      </c>
      <c r="E32" s="13">
        <v>7882000</v>
      </c>
      <c r="F32" s="13">
        <v>7454000</v>
      </c>
      <c r="G32" s="13">
        <v>6601000</v>
      </c>
    </row>
    <row r="33" spans="1:7" ht="13.35" customHeight="1" x14ac:dyDescent="0.2">
      <c r="A33" s="53"/>
      <c r="B33" s="57">
        <f t="shared" ref="B33:G33" si="1">SUM(B29:B32)</f>
        <v>268807000</v>
      </c>
      <c r="C33" s="57">
        <f t="shared" si="1"/>
        <v>291897000</v>
      </c>
      <c r="D33" s="57">
        <f t="shared" si="1"/>
        <v>304719000</v>
      </c>
      <c r="E33" s="58">
        <f t="shared" si="1"/>
        <v>312097000</v>
      </c>
      <c r="F33" s="58">
        <f t="shared" si="1"/>
        <v>312920000</v>
      </c>
      <c r="G33" s="58">
        <f t="shared" si="1"/>
        <v>297089000</v>
      </c>
    </row>
    <row r="34" spans="1:7" ht="13.35" customHeight="1" x14ac:dyDescent="0.2">
      <c r="A34" s="55" t="s">
        <v>55</v>
      </c>
      <c r="B34" s="56">
        <f>B33/264512000-1</f>
        <v>1.623744858456333E-2</v>
      </c>
      <c r="C34" s="56">
        <f>C33/B33-1</f>
        <v>8.5898060690383859E-2</v>
      </c>
      <c r="D34" s="56">
        <f>D33/C33-1</f>
        <v>4.3926453509285812E-2</v>
      </c>
      <c r="E34" s="56">
        <f>E33/D33-1</f>
        <v>2.4212471161955795E-2</v>
      </c>
      <c r="F34" s="56">
        <f>F33/E33-1</f>
        <v>2.6370006760718656E-3</v>
      </c>
      <c r="G34" s="56">
        <f>G33/F33-1</f>
        <v>-5.0591205419915686E-2</v>
      </c>
    </row>
    <row r="35" spans="1:7" ht="13.35" customHeight="1" x14ac:dyDescent="0.2">
      <c r="A35" s="7" t="s">
        <v>56</v>
      </c>
    </row>
    <row r="36" spans="1:7" ht="13.35" customHeight="1" x14ac:dyDescent="0.2">
      <c r="A36" s="34" t="s">
        <v>57</v>
      </c>
      <c r="B36" s="59">
        <v>0.65</v>
      </c>
      <c r="C36" s="59">
        <v>0.68</v>
      </c>
      <c r="D36" s="59">
        <v>0.66</v>
      </c>
      <c r="E36" s="59">
        <v>0.66</v>
      </c>
      <c r="F36" s="59">
        <v>0.65</v>
      </c>
      <c r="G36" s="59">
        <v>0.64</v>
      </c>
    </row>
    <row r="37" spans="1:7" ht="13.35" customHeight="1" x14ac:dyDescent="0.2">
      <c r="A37" s="34" t="s">
        <v>58</v>
      </c>
      <c r="B37" s="59">
        <v>0.21</v>
      </c>
      <c r="C37" s="59">
        <v>0.19</v>
      </c>
      <c r="D37" s="59">
        <v>0.2</v>
      </c>
      <c r="E37" s="59">
        <v>0.2</v>
      </c>
      <c r="F37" s="59">
        <v>0.22</v>
      </c>
      <c r="G37" s="59">
        <v>0.22</v>
      </c>
    </row>
    <row r="38" spans="1:7" ht="13.35" customHeight="1" x14ac:dyDescent="0.2">
      <c r="A38" s="34" t="s">
        <v>59</v>
      </c>
      <c r="B38" s="59">
        <v>0.09</v>
      </c>
      <c r="C38" s="59">
        <v>0.08</v>
      </c>
      <c r="D38" s="59">
        <v>0.09</v>
      </c>
      <c r="E38" s="59">
        <v>0.09</v>
      </c>
      <c r="F38" s="59">
        <v>0.08</v>
      </c>
      <c r="G38" s="59">
        <v>0.09</v>
      </c>
    </row>
    <row r="39" spans="1:7" ht="13.35" customHeight="1" x14ac:dyDescent="0.2">
      <c r="A39" s="18" t="s">
        <v>60</v>
      </c>
      <c r="B39" s="60">
        <v>0.05</v>
      </c>
      <c r="C39" s="60">
        <v>0.05</v>
      </c>
      <c r="D39" s="60">
        <v>0.05</v>
      </c>
      <c r="E39" s="60">
        <v>0.05</v>
      </c>
      <c r="F39" s="60">
        <v>0.05</v>
      </c>
      <c r="G39" s="60">
        <v>0.05</v>
      </c>
    </row>
    <row r="40" spans="1:7" ht="13.35" customHeight="1" x14ac:dyDescent="0.2">
      <c r="A40" s="53"/>
      <c r="B40" s="61">
        <f t="shared" ref="B40:G40" si="2">SUM(B36:B39)</f>
        <v>1</v>
      </c>
      <c r="C40" s="61">
        <f t="shared" si="2"/>
        <v>1</v>
      </c>
      <c r="D40" s="61">
        <f t="shared" si="2"/>
        <v>1</v>
      </c>
      <c r="E40" s="61">
        <f t="shared" si="2"/>
        <v>1</v>
      </c>
      <c r="F40" s="61">
        <f t="shared" si="2"/>
        <v>1</v>
      </c>
      <c r="G40" s="61">
        <f t="shared" si="2"/>
        <v>1</v>
      </c>
    </row>
    <row r="41" spans="1:7" ht="13.35" customHeight="1" x14ac:dyDescent="0.2">
      <c r="A41" s="39" t="s">
        <v>61</v>
      </c>
      <c r="B41" s="65"/>
      <c r="C41" s="65"/>
      <c r="D41" s="65"/>
      <c r="E41" s="65"/>
      <c r="F41" s="65"/>
      <c r="G41" s="65"/>
    </row>
    <row r="42" spans="1:7" ht="13.35" customHeight="1" x14ac:dyDescent="0.2">
      <c r="A42" s="7" t="s">
        <v>62</v>
      </c>
      <c r="B42" s="10">
        <v>2265848000</v>
      </c>
      <c r="C42" s="10">
        <v>2370916000</v>
      </c>
      <c r="D42" s="10">
        <v>2485674000</v>
      </c>
      <c r="E42" s="10">
        <v>2705543000</v>
      </c>
      <c r="F42" s="10">
        <v>2965654000</v>
      </c>
      <c r="G42" s="10">
        <v>3079742000</v>
      </c>
    </row>
    <row r="43" spans="1:7" ht="13.35" customHeight="1" x14ac:dyDescent="0.2">
      <c r="A43" s="4" t="s">
        <v>63</v>
      </c>
      <c r="B43" s="62">
        <v>0.49</v>
      </c>
      <c r="C43" s="62">
        <v>0.49</v>
      </c>
      <c r="D43" s="62">
        <v>0.5</v>
      </c>
      <c r="E43" s="62">
        <v>0.5</v>
      </c>
      <c r="F43" s="62">
        <v>0.51</v>
      </c>
      <c r="G43" s="62">
        <v>0.5</v>
      </c>
    </row>
    <row r="44" spans="1:7" ht="10.9" customHeight="1" x14ac:dyDescent="0.2">
      <c r="A44" s="109" t="s">
        <v>64</v>
      </c>
      <c r="B44" s="109"/>
      <c r="C44" s="109"/>
      <c r="D44" s="109"/>
      <c r="E44" s="109"/>
      <c r="F44" s="109"/>
      <c r="G44" s="109"/>
    </row>
    <row r="45" spans="1:7" ht="10.9" customHeight="1" x14ac:dyDescent="0.2">
      <c r="A45" s="110" t="s">
        <v>65</v>
      </c>
      <c r="B45" s="110"/>
      <c r="C45" s="110"/>
      <c r="D45" s="110"/>
      <c r="E45" s="110"/>
      <c r="F45" s="110"/>
      <c r="G45" s="110"/>
    </row>
    <row r="46" spans="1:7" ht="10.9" customHeight="1" x14ac:dyDescent="0.2">
      <c r="A46" s="99"/>
      <c r="B46" s="94"/>
      <c r="C46" s="94"/>
      <c r="D46" s="94"/>
      <c r="E46" s="94"/>
      <c r="F46" s="94"/>
      <c r="G46" s="94"/>
    </row>
    <row r="47" spans="1:7" ht="10.9" customHeight="1" x14ac:dyDescent="0.2">
      <c r="A47" s="99"/>
      <c r="B47" s="94"/>
      <c r="C47" s="94"/>
      <c r="D47" s="94"/>
      <c r="E47" s="94"/>
      <c r="F47" s="94"/>
      <c r="G47" s="94"/>
    </row>
    <row r="48" spans="1:7" ht="11.65" customHeight="1" x14ac:dyDescent="0.2">
      <c r="A48" s="1"/>
      <c r="B48" s="1"/>
      <c r="C48" s="1"/>
      <c r="D48" s="1"/>
      <c r="E48" s="1"/>
      <c r="F48" s="1"/>
      <c r="G48" s="1"/>
    </row>
    <row r="49" ht="10.9" customHeight="1" x14ac:dyDescent="0.2"/>
    <row r="50" ht="10.9" customHeight="1" x14ac:dyDescent="0.2"/>
    <row r="51" ht="10.9" customHeight="1" x14ac:dyDescent="0.2"/>
    <row r="52" ht="11.65" customHeight="1" x14ac:dyDescent="0.2"/>
    <row r="53" ht="11.65" customHeight="1" x14ac:dyDescent="0.2"/>
    <row r="54" ht="11.65" customHeight="1" x14ac:dyDescent="0.2"/>
    <row r="55" ht="11.65" customHeight="1" x14ac:dyDescent="0.2"/>
    <row r="56" ht="11.65" customHeight="1" x14ac:dyDescent="0.2"/>
    <row r="57" ht="11.65" customHeight="1" x14ac:dyDescent="0.2"/>
    <row r="58" ht="11.65" customHeight="1" x14ac:dyDescent="0.2"/>
    <row r="59" ht="11.65" customHeight="1" x14ac:dyDescent="0.2"/>
    <row r="60" ht="11.65" customHeight="1" x14ac:dyDescent="0.2"/>
    <row r="61" ht="11.65" customHeight="1" x14ac:dyDescent="0.2"/>
    <row r="62" ht="11.65" customHeight="1" x14ac:dyDescent="0.2"/>
    <row r="63" ht="11.65" customHeight="1" x14ac:dyDescent="0.2"/>
    <row r="64" ht="11.65" customHeight="1" x14ac:dyDescent="0.2"/>
    <row r="65" ht="11.65" customHeight="1" x14ac:dyDescent="0.2"/>
    <row r="66" ht="11.65" customHeight="1" x14ac:dyDescent="0.2"/>
    <row r="67" ht="11.65" customHeight="1" x14ac:dyDescent="0.2"/>
    <row r="68" ht="11.65" customHeight="1" x14ac:dyDescent="0.2"/>
    <row r="69" ht="11.65" customHeight="1" x14ac:dyDescent="0.2"/>
    <row r="70" ht="11.65" customHeight="1" x14ac:dyDescent="0.2"/>
    <row r="71" ht="11.65" customHeight="1" x14ac:dyDescent="0.2"/>
    <row r="72" ht="11.65" customHeight="1" x14ac:dyDescent="0.2"/>
    <row r="73" ht="11.65" customHeight="1" x14ac:dyDescent="0.2"/>
    <row r="74" ht="11.65" customHeight="1" x14ac:dyDescent="0.2"/>
    <row r="75" ht="11.65" customHeight="1" x14ac:dyDescent="0.2"/>
    <row r="76" ht="11.65" customHeight="1" x14ac:dyDescent="0.2"/>
    <row r="77" ht="11.65" customHeight="1" x14ac:dyDescent="0.2"/>
    <row r="78" ht="11.65" customHeight="1" x14ac:dyDescent="0.2"/>
    <row r="79" ht="11.65" customHeight="1" x14ac:dyDescent="0.2"/>
    <row r="80" ht="11.65" customHeight="1" x14ac:dyDescent="0.2"/>
    <row r="81" ht="11.65" customHeight="1" x14ac:dyDescent="0.2"/>
    <row r="82" ht="11.65" customHeight="1" x14ac:dyDescent="0.2"/>
    <row r="83" ht="11.65" customHeight="1" x14ac:dyDescent="0.2"/>
    <row r="84" ht="11.65" customHeight="1" x14ac:dyDescent="0.2"/>
    <row r="85" ht="11.65" customHeight="1" x14ac:dyDescent="0.2"/>
    <row r="86" ht="11.65" customHeight="1" x14ac:dyDescent="0.2"/>
    <row r="87" ht="11.65" customHeight="1" x14ac:dyDescent="0.2"/>
    <row r="88" ht="11.65" customHeight="1" x14ac:dyDescent="0.2"/>
    <row r="89" ht="11.65" customHeight="1" x14ac:dyDescent="0.2"/>
    <row r="90" ht="11.65" customHeight="1" x14ac:dyDescent="0.2"/>
    <row r="91" ht="11.65" customHeight="1" x14ac:dyDescent="0.2"/>
    <row r="92" ht="11.65" customHeight="1" x14ac:dyDescent="0.2"/>
    <row r="93" ht="11.65" customHeight="1" x14ac:dyDescent="0.2"/>
    <row r="94" ht="11.65" customHeight="1" x14ac:dyDescent="0.2"/>
    <row r="95" ht="11.65" customHeight="1" x14ac:dyDescent="0.2"/>
    <row r="96" ht="11.65" customHeight="1" x14ac:dyDescent="0.2"/>
    <row r="97" ht="11.65" customHeight="1" x14ac:dyDescent="0.2"/>
  </sheetData>
  <mergeCells count="6">
    <mergeCell ref="A47:G47"/>
    <mergeCell ref="B4:G4"/>
    <mergeCell ref="F1:G1"/>
    <mergeCell ref="A44:G44"/>
    <mergeCell ref="A45:G45"/>
    <mergeCell ref="A46:G4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3"/>
  <sheetViews>
    <sheetView showRuler="0" workbookViewId="0"/>
  </sheetViews>
  <sheetFormatPr defaultColWidth="13.7109375" defaultRowHeight="12.75" x14ac:dyDescent="0.2"/>
  <cols>
    <col min="1" max="1" width="38.7109375" customWidth="1"/>
    <col min="2" max="7" width="9.7109375" customWidth="1"/>
  </cols>
  <sheetData>
    <row r="1" spans="1:25" ht="14.1" customHeight="1" x14ac:dyDescent="0.2">
      <c r="A1" s="2" t="s">
        <v>0</v>
      </c>
      <c r="B1" s="44"/>
      <c r="C1" s="44"/>
      <c r="D1" s="66"/>
      <c r="E1" s="66"/>
      <c r="F1" s="97" t="s">
        <v>1</v>
      </c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.85" customHeight="1" x14ac:dyDescent="0.2">
      <c r="A2" s="19"/>
      <c r="B2" s="63"/>
      <c r="C2" s="63"/>
      <c r="D2" s="63"/>
      <c r="E2" s="63"/>
      <c r="F2" s="63"/>
      <c r="G2" s="6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1" customHeight="1" x14ac:dyDescent="0.2">
      <c r="A3" s="45" t="s">
        <v>66</v>
      </c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</row>
    <row r="4" spans="1:25" ht="13.35" customHeight="1" x14ac:dyDescent="0.2">
      <c r="A4" s="6" t="s">
        <v>3</v>
      </c>
      <c r="B4" s="96" t="s">
        <v>67</v>
      </c>
      <c r="C4" s="96"/>
      <c r="D4" s="96"/>
      <c r="E4" s="96"/>
      <c r="F4" s="96"/>
      <c r="G4" s="96"/>
    </row>
    <row r="5" spans="1:25" ht="13.35" customHeight="1" x14ac:dyDescent="0.2">
      <c r="A5" s="7" t="s">
        <v>36</v>
      </c>
      <c r="B5" s="10">
        <v>817419000</v>
      </c>
      <c r="C5" s="10">
        <v>766115000</v>
      </c>
      <c r="D5" s="10">
        <v>848388000</v>
      </c>
      <c r="E5" s="10">
        <v>823247000</v>
      </c>
      <c r="F5" s="10">
        <v>865222000</v>
      </c>
      <c r="G5" s="10">
        <v>847651000</v>
      </c>
    </row>
    <row r="6" spans="1:25" ht="13.35" customHeight="1" x14ac:dyDescent="0.2">
      <c r="A6" s="7" t="s">
        <v>37</v>
      </c>
      <c r="B6" s="10">
        <v>54974000</v>
      </c>
      <c r="C6" s="10">
        <v>66166000</v>
      </c>
      <c r="D6" s="10">
        <v>84239000</v>
      </c>
      <c r="E6" s="10">
        <v>72336000</v>
      </c>
      <c r="F6" s="10">
        <v>69188000</v>
      </c>
      <c r="G6" s="10">
        <v>73082000</v>
      </c>
    </row>
    <row r="7" spans="1:25" ht="13.35" customHeight="1" x14ac:dyDescent="0.2">
      <c r="A7" s="7" t="s">
        <v>38</v>
      </c>
      <c r="B7" s="10">
        <v>23607000</v>
      </c>
      <c r="C7" s="10">
        <v>27102000</v>
      </c>
      <c r="D7" s="10">
        <v>32225000</v>
      </c>
      <c r="E7" s="10">
        <v>37732000</v>
      </c>
      <c r="F7" s="10">
        <v>39517000</v>
      </c>
      <c r="G7" s="10">
        <v>44049000</v>
      </c>
    </row>
    <row r="8" spans="1:25" ht="13.35" customHeight="1" x14ac:dyDescent="0.2">
      <c r="A8" s="7" t="s">
        <v>15</v>
      </c>
      <c r="B8" s="10">
        <v>129366000</v>
      </c>
      <c r="C8" s="10">
        <v>132256000</v>
      </c>
      <c r="D8" s="10">
        <v>155747000</v>
      </c>
      <c r="E8" s="25">
        <v>145061000</v>
      </c>
      <c r="F8" s="25">
        <v>155974000</v>
      </c>
      <c r="G8" s="25">
        <v>171173000</v>
      </c>
    </row>
    <row r="9" spans="1:25" ht="13.35" customHeight="1" x14ac:dyDescent="0.2">
      <c r="A9" s="7" t="s">
        <v>39</v>
      </c>
      <c r="B9" s="10">
        <v>130793000</v>
      </c>
      <c r="C9" s="10">
        <v>126272000</v>
      </c>
      <c r="D9" s="10">
        <v>146981000</v>
      </c>
      <c r="E9" s="10">
        <v>205896000</v>
      </c>
      <c r="F9" s="10">
        <v>206799000</v>
      </c>
      <c r="G9" s="10">
        <v>193048000</v>
      </c>
    </row>
    <row r="10" spans="1:25" ht="13.35" customHeight="1" x14ac:dyDescent="0.2">
      <c r="A10" s="7" t="s">
        <v>40</v>
      </c>
      <c r="B10" s="91">
        <v>832159000</v>
      </c>
      <c r="C10" s="91">
        <v>887656000</v>
      </c>
      <c r="D10" s="91">
        <v>994321000</v>
      </c>
      <c r="E10" s="10">
        <v>1102710000</v>
      </c>
      <c r="F10" s="10">
        <v>1213743000</v>
      </c>
      <c r="G10" s="10">
        <v>1329076000</v>
      </c>
    </row>
    <row r="11" spans="1:25" ht="13.35" customHeight="1" x14ac:dyDescent="0.2">
      <c r="A11" s="21" t="s">
        <v>41</v>
      </c>
      <c r="B11" s="112" t="s">
        <v>123</v>
      </c>
      <c r="C11" s="38">
        <f>C10/B10-1</f>
        <v>6.6690380083613832E-2</v>
      </c>
      <c r="D11" s="38">
        <f>D10/C10-1</f>
        <v>0.12016479356867982</v>
      </c>
      <c r="E11" s="38">
        <f>E10/D10-1</f>
        <v>0.10900805675430769</v>
      </c>
      <c r="F11" s="38">
        <f>F10/E10-1</f>
        <v>0.10069102483880621</v>
      </c>
      <c r="G11" s="38">
        <f>G10/F10-1</f>
        <v>9.5022587153952731E-2</v>
      </c>
    </row>
    <row r="12" spans="1:25" ht="13.35" customHeight="1" x14ac:dyDescent="0.2">
      <c r="A12" s="39" t="s">
        <v>68</v>
      </c>
      <c r="B12" s="75"/>
      <c r="C12" s="75"/>
      <c r="D12" s="75"/>
      <c r="E12" s="75"/>
      <c r="F12" s="75"/>
      <c r="G12" s="75"/>
    </row>
    <row r="13" spans="1:25" ht="13.35" customHeight="1" x14ac:dyDescent="0.2">
      <c r="A13" s="7" t="s">
        <v>69</v>
      </c>
      <c r="B13" s="11">
        <v>95559000</v>
      </c>
      <c r="C13" s="11">
        <v>99296000</v>
      </c>
      <c r="D13" s="11">
        <v>112551000</v>
      </c>
      <c r="E13" s="11">
        <v>112566000</v>
      </c>
      <c r="F13" s="11">
        <v>123675000</v>
      </c>
      <c r="G13" s="11">
        <v>114500000</v>
      </c>
    </row>
    <row r="14" spans="1:25" ht="13.35" customHeight="1" x14ac:dyDescent="0.2">
      <c r="A14" s="21" t="s">
        <v>70</v>
      </c>
      <c r="B14" s="13">
        <v>154225000</v>
      </c>
      <c r="C14" s="13">
        <v>147592000</v>
      </c>
      <c r="D14" s="13">
        <v>144477000</v>
      </c>
      <c r="E14" s="13">
        <v>149497000</v>
      </c>
      <c r="F14" s="13">
        <v>166077000</v>
      </c>
      <c r="G14" s="13">
        <v>160000000</v>
      </c>
    </row>
    <row r="15" spans="1:25" ht="13.35" customHeight="1" x14ac:dyDescent="0.2">
      <c r="A15" s="39" t="s">
        <v>45</v>
      </c>
      <c r="B15" s="63"/>
      <c r="C15" s="63"/>
      <c r="D15" s="63"/>
      <c r="E15" s="63"/>
      <c r="F15" s="63"/>
      <c r="G15" s="63"/>
    </row>
    <row r="16" spans="1:25" ht="13.35" customHeight="1" x14ac:dyDescent="0.2">
      <c r="A16" s="7" t="s">
        <v>47</v>
      </c>
    </row>
    <row r="17" spans="1:7" ht="13.35" customHeight="1" x14ac:dyDescent="0.2">
      <c r="A17" s="34" t="s">
        <v>53</v>
      </c>
      <c r="B17" s="50">
        <v>803846</v>
      </c>
      <c r="C17" s="50">
        <v>818163</v>
      </c>
      <c r="D17" s="50">
        <v>833255</v>
      </c>
      <c r="E17" s="50">
        <v>850595</v>
      </c>
      <c r="F17" s="50">
        <v>868821</v>
      </c>
      <c r="G17" s="50">
        <v>887429</v>
      </c>
    </row>
    <row r="18" spans="1:7" ht="13.35" customHeight="1" x14ac:dyDescent="0.2">
      <c r="A18" s="34" t="s">
        <v>49</v>
      </c>
      <c r="B18" s="50">
        <v>101688</v>
      </c>
      <c r="C18" s="50">
        <v>103438</v>
      </c>
      <c r="D18" s="50">
        <v>104795</v>
      </c>
      <c r="E18" s="50">
        <v>106297</v>
      </c>
      <c r="F18" s="50">
        <v>107741</v>
      </c>
      <c r="G18" s="50">
        <v>108788</v>
      </c>
    </row>
    <row r="19" spans="1:7" ht="13.35" customHeight="1" x14ac:dyDescent="0.2">
      <c r="A19" s="18" t="s">
        <v>50</v>
      </c>
      <c r="B19" s="52">
        <v>811</v>
      </c>
      <c r="C19" s="52">
        <v>807</v>
      </c>
      <c r="D19" s="52">
        <v>817</v>
      </c>
      <c r="E19" s="52">
        <v>835</v>
      </c>
      <c r="F19" s="52">
        <v>906</v>
      </c>
      <c r="G19" s="52">
        <v>929</v>
      </c>
    </row>
    <row r="20" spans="1:7" ht="13.35" customHeight="1" x14ac:dyDescent="0.2">
      <c r="A20" s="67"/>
      <c r="B20" s="54">
        <f t="shared" ref="B20:G20" si="0">SUM(B17:B19)</f>
        <v>906345</v>
      </c>
      <c r="C20" s="54">
        <f t="shared" si="0"/>
        <v>922408</v>
      </c>
      <c r="D20" s="54">
        <f t="shared" si="0"/>
        <v>938867</v>
      </c>
      <c r="E20" s="54">
        <f t="shared" si="0"/>
        <v>957727</v>
      </c>
      <c r="F20" s="54">
        <f t="shared" si="0"/>
        <v>977468</v>
      </c>
      <c r="G20" s="54">
        <f t="shared" si="0"/>
        <v>997146</v>
      </c>
    </row>
    <row r="21" spans="1:7" ht="13.35" customHeight="1" x14ac:dyDescent="0.2">
      <c r="A21" s="55" t="s">
        <v>51</v>
      </c>
      <c r="B21" s="56">
        <f>B20/892914-1</f>
        <v>1.5041762140586945E-2</v>
      </c>
      <c r="C21" s="68">
        <f>C20/B20-1</f>
        <v>1.7722831813492546E-2</v>
      </c>
      <c r="D21" s="68">
        <f>D20/C20-1</f>
        <v>1.78435139330968E-2</v>
      </c>
      <c r="E21" s="68">
        <f>E20/D20-1</f>
        <v>2.0088042289269969E-2</v>
      </c>
      <c r="F21" s="68">
        <f>F20/E20-1</f>
        <v>2.0612345689324796E-2</v>
      </c>
      <c r="G21" s="68">
        <f>G20/F20-1</f>
        <v>2.0131605331325408E-2</v>
      </c>
    </row>
    <row r="22" spans="1:7" ht="13.35" customHeight="1" x14ac:dyDescent="0.2">
      <c r="A22" s="7" t="s">
        <v>52</v>
      </c>
    </row>
    <row r="23" spans="1:7" ht="13.35" customHeight="1" x14ac:dyDescent="0.2">
      <c r="A23" s="34" t="s">
        <v>53</v>
      </c>
      <c r="B23" s="10">
        <v>455301000</v>
      </c>
      <c r="C23" s="10">
        <v>429828000</v>
      </c>
      <c r="D23" s="10">
        <v>477699000</v>
      </c>
      <c r="E23" s="10">
        <v>464697000</v>
      </c>
      <c r="F23" s="10">
        <v>479673000</v>
      </c>
      <c r="G23" s="10">
        <v>480466000</v>
      </c>
    </row>
    <row r="24" spans="1:7" ht="13.35" customHeight="1" x14ac:dyDescent="0.2">
      <c r="A24" s="34" t="s">
        <v>49</v>
      </c>
      <c r="B24" s="11">
        <v>277022000</v>
      </c>
      <c r="C24" s="11">
        <v>253333000</v>
      </c>
      <c r="D24" s="11">
        <v>283899000</v>
      </c>
      <c r="E24" s="11">
        <v>279566000</v>
      </c>
      <c r="F24" s="11">
        <v>293201000</v>
      </c>
      <c r="G24" s="11">
        <v>281175000</v>
      </c>
    </row>
    <row r="25" spans="1:7" ht="13.35" customHeight="1" x14ac:dyDescent="0.2">
      <c r="A25" s="18" t="s">
        <v>50</v>
      </c>
      <c r="B25" s="13">
        <v>26568000</v>
      </c>
      <c r="C25" s="13">
        <v>23337000</v>
      </c>
      <c r="D25" s="13">
        <v>24030000</v>
      </c>
      <c r="E25" s="13">
        <v>24555000</v>
      </c>
      <c r="F25" s="13">
        <v>26570000</v>
      </c>
      <c r="G25" s="13">
        <v>26217000</v>
      </c>
    </row>
    <row r="26" spans="1:7" ht="13.35" customHeight="1" x14ac:dyDescent="0.2">
      <c r="A26" s="67"/>
      <c r="B26" s="57">
        <f t="shared" ref="B26:G26" si="1">SUM(B23:B25)</f>
        <v>758891000</v>
      </c>
      <c r="C26" s="57">
        <f t="shared" si="1"/>
        <v>706498000</v>
      </c>
      <c r="D26" s="57">
        <f t="shared" si="1"/>
        <v>785628000</v>
      </c>
      <c r="E26" s="57">
        <f t="shared" si="1"/>
        <v>768818000</v>
      </c>
      <c r="F26" s="57">
        <f t="shared" si="1"/>
        <v>799444000</v>
      </c>
      <c r="G26" s="57">
        <f t="shared" si="1"/>
        <v>787858000</v>
      </c>
    </row>
    <row r="27" spans="1:7" ht="13.35" customHeight="1" x14ac:dyDescent="0.2">
      <c r="A27" s="55" t="s">
        <v>55</v>
      </c>
      <c r="B27" s="69">
        <f>B26/868493000-1</f>
        <v>-0.12619790833086741</v>
      </c>
      <c r="C27" s="69">
        <f>C26/B26-1</f>
        <v>-6.9038900184611451E-2</v>
      </c>
      <c r="D27" s="69">
        <f>D26/C26-1</f>
        <v>0.11200314792115473</v>
      </c>
      <c r="E27" s="69">
        <f>E26/D26-1</f>
        <v>-2.1396895222675405E-2</v>
      </c>
      <c r="F27" s="69">
        <f>F26/E26-1</f>
        <v>3.9835175555202884E-2</v>
      </c>
      <c r="G27" s="69">
        <f>G26/F26-1</f>
        <v>-1.4492572337774789E-2</v>
      </c>
    </row>
    <row r="28" spans="1:7" ht="13.35" customHeight="1" x14ac:dyDescent="0.2">
      <c r="A28" s="7" t="s">
        <v>56</v>
      </c>
    </row>
    <row r="29" spans="1:7" ht="13.35" customHeight="1" x14ac:dyDescent="0.2">
      <c r="A29" s="34" t="s">
        <v>71</v>
      </c>
      <c r="B29" s="70">
        <v>0.32</v>
      </c>
      <c r="C29" s="70">
        <v>0.34</v>
      </c>
      <c r="D29" s="70">
        <v>0.33</v>
      </c>
      <c r="E29" s="70">
        <v>0.3</v>
      </c>
      <c r="F29" s="70">
        <v>0.28999999999999998</v>
      </c>
      <c r="G29" s="70">
        <v>0.3</v>
      </c>
    </row>
    <row r="30" spans="1:7" ht="13.35" customHeight="1" x14ac:dyDescent="0.2">
      <c r="A30" s="34" t="s">
        <v>72</v>
      </c>
      <c r="B30" s="70">
        <v>0.26</v>
      </c>
      <c r="C30" s="70">
        <v>0.26</v>
      </c>
      <c r="D30" s="70">
        <v>0.26</v>
      </c>
      <c r="E30" s="70">
        <v>0.26</v>
      </c>
      <c r="F30" s="70">
        <v>0.28000000000000003</v>
      </c>
      <c r="G30" s="70">
        <v>0.3</v>
      </c>
    </row>
    <row r="31" spans="1:7" ht="13.35" customHeight="1" x14ac:dyDescent="0.2">
      <c r="A31" s="34" t="s">
        <v>73</v>
      </c>
      <c r="B31" s="70">
        <v>0.15</v>
      </c>
      <c r="C31" s="70">
        <v>0.13</v>
      </c>
      <c r="D31" s="70">
        <v>0.13</v>
      </c>
      <c r="E31" s="70">
        <v>0.15</v>
      </c>
      <c r="F31" s="70">
        <v>0.15</v>
      </c>
      <c r="G31" s="70">
        <v>0.13</v>
      </c>
    </row>
    <row r="32" spans="1:7" ht="13.35" customHeight="1" x14ac:dyDescent="0.2">
      <c r="A32" s="34" t="s">
        <v>58</v>
      </c>
      <c r="B32" s="70">
        <v>0.08</v>
      </c>
      <c r="C32" s="70">
        <v>0.08</v>
      </c>
      <c r="D32" s="70">
        <v>0.09</v>
      </c>
      <c r="E32" s="70">
        <v>0.09</v>
      </c>
      <c r="F32" s="70">
        <v>0.09</v>
      </c>
      <c r="G32" s="70">
        <v>0.08</v>
      </c>
    </row>
    <row r="33" spans="1:7" ht="13.35" customHeight="1" x14ac:dyDescent="0.2">
      <c r="A33" s="34" t="s">
        <v>74</v>
      </c>
      <c r="B33" s="70">
        <v>0.08</v>
      </c>
      <c r="C33" s="70">
        <v>0.08</v>
      </c>
      <c r="D33" s="70">
        <v>0.08</v>
      </c>
      <c r="E33" s="70">
        <v>0.08</v>
      </c>
      <c r="F33" s="70">
        <v>0.08</v>
      </c>
      <c r="G33" s="70">
        <v>0.08</v>
      </c>
    </row>
    <row r="34" spans="1:7" ht="13.35" customHeight="1" x14ac:dyDescent="0.2">
      <c r="A34" s="34" t="s">
        <v>60</v>
      </c>
      <c r="B34" s="70">
        <v>0.06</v>
      </c>
      <c r="C34" s="70">
        <v>0.06</v>
      </c>
      <c r="D34" s="70">
        <v>0.06</v>
      </c>
      <c r="E34" s="70">
        <v>7.0000000000000007E-2</v>
      </c>
      <c r="F34" s="70">
        <v>0.06</v>
      </c>
      <c r="G34" s="70">
        <v>0.06</v>
      </c>
    </row>
    <row r="35" spans="1:7" ht="13.35" customHeight="1" x14ac:dyDescent="0.2">
      <c r="A35" s="34" t="s">
        <v>75</v>
      </c>
      <c r="B35" s="70">
        <v>0.03</v>
      </c>
      <c r="C35" s="70">
        <v>0.03</v>
      </c>
      <c r="D35" s="70">
        <v>0.03</v>
      </c>
      <c r="E35" s="70">
        <v>0.03</v>
      </c>
      <c r="F35" s="70">
        <v>0.03</v>
      </c>
      <c r="G35" s="70">
        <v>0.03</v>
      </c>
    </row>
    <row r="36" spans="1:7" ht="13.35" customHeight="1" x14ac:dyDescent="0.2">
      <c r="A36" s="18" t="s">
        <v>59</v>
      </c>
      <c r="B36" s="71">
        <v>0.02</v>
      </c>
      <c r="C36" s="71">
        <v>0.02</v>
      </c>
      <c r="D36" s="71">
        <v>0.02</v>
      </c>
      <c r="E36" s="71">
        <v>0.02</v>
      </c>
      <c r="F36" s="71">
        <v>0.02</v>
      </c>
      <c r="G36" s="71">
        <v>0.02</v>
      </c>
    </row>
    <row r="37" spans="1:7" ht="13.35" customHeight="1" x14ac:dyDescent="0.2">
      <c r="A37" s="72"/>
      <c r="B37" s="73">
        <f t="shared" ref="B37:G37" si="2">SUM(B29:B36)</f>
        <v>1</v>
      </c>
      <c r="C37" s="73">
        <f t="shared" si="2"/>
        <v>1</v>
      </c>
      <c r="D37" s="73">
        <f t="shared" si="2"/>
        <v>1</v>
      </c>
      <c r="E37" s="73">
        <f t="shared" si="2"/>
        <v>1</v>
      </c>
      <c r="F37" s="73">
        <f t="shared" si="2"/>
        <v>1</v>
      </c>
      <c r="G37" s="73">
        <f t="shared" si="2"/>
        <v>1</v>
      </c>
    </row>
    <row r="38" spans="1:7" ht="12.6" customHeight="1" x14ac:dyDescent="0.2">
      <c r="A38" s="39" t="s">
        <v>61</v>
      </c>
      <c r="B38" s="65"/>
      <c r="C38" s="65"/>
      <c r="D38" s="65"/>
      <c r="E38" s="65"/>
      <c r="F38" s="65"/>
      <c r="G38" s="65"/>
    </row>
    <row r="39" spans="1:7" ht="12.6" customHeight="1" x14ac:dyDescent="0.2">
      <c r="A39" s="7" t="s">
        <v>62</v>
      </c>
      <c r="B39" s="10">
        <v>2265848000</v>
      </c>
      <c r="C39" s="10">
        <v>2370916000</v>
      </c>
      <c r="D39" s="10">
        <v>2485674000</v>
      </c>
      <c r="E39" s="10">
        <v>2705543000</v>
      </c>
      <c r="F39" s="10">
        <v>2965654000</v>
      </c>
      <c r="G39" s="10">
        <v>3079742000</v>
      </c>
    </row>
    <row r="40" spans="1:7" ht="12.6" customHeight="1" x14ac:dyDescent="0.2">
      <c r="A40" s="4" t="s">
        <v>63</v>
      </c>
      <c r="B40" s="74">
        <v>0.49</v>
      </c>
      <c r="C40" s="74">
        <v>0.49</v>
      </c>
      <c r="D40" s="74">
        <v>0.5</v>
      </c>
      <c r="E40" s="74">
        <v>0.5</v>
      </c>
      <c r="F40" s="74">
        <v>0.51</v>
      </c>
      <c r="G40" s="74">
        <v>0.5</v>
      </c>
    </row>
    <row r="41" spans="1:7" ht="12.6" customHeight="1" x14ac:dyDescent="0.2">
      <c r="A41" s="109" t="s">
        <v>64</v>
      </c>
      <c r="B41" s="109"/>
      <c r="C41" s="109"/>
      <c r="D41" s="109"/>
      <c r="E41" s="109"/>
      <c r="F41" s="109"/>
      <c r="G41" s="109"/>
    </row>
    <row r="42" spans="1:7" ht="12.6" customHeight="1" x14ac:dyDescent="0.2">
      <c r="A42" s="110" t="s">
        <v>65</v>
      </c>
      <c r="B42" s="110"/>
      <c r="C42" s="110"/>
      <c r="D42" s="110"/>
      <c r="E42" s="110"/>
      <c r="F42" s="110"/>
      <c r="G42" s="110"/>
    </row>
    <row r="43" spans="1:7" ht="12.6" customHeight="1" x14ac:dyDescent="0.2">
      <c r="A43" s="100"/>
      <c r="B43" s="100"/>
      <c r="C43" s="100"/>
      <c r="D43" s="100"/>
      <c r="E43" s="100"/>
      <c r="F43" s="100"/>
      <c r="G43" s="100"/>
    </row>
    <row r="44" spans="1:7" ht="12.6" customHeight="1" x14ac:dyDescent="0.2">
      <c r="A44" s="99"/>
      <c r="B44" s="99"/>
      <c r="C44" s="99"/>
      <c r="D44" s="99"/>
      <c r="E44" s="99"/>
      <c r="F44" s="99"/>
      <c r="G44" s="99"/>
    </row>
    <row r="45" spans="1:7" ht="12.6" customHeight="1" x14ac:dyDescent="0.2">
      <c r="A45" s="100"/>
      <c r="B45" s="100"/>
      <c r="C45" s="100"/>
      <c r="D45" s="100"/>
      <c r="E45" s="100"/>
      <c r="F45" s="100"/>
      <c r="G45" s="100"/>
    </row>
    <row r="46" spans="1:7" ht="12.6" customHeight="1" x14ac:dyDescent="0.2"/>
    <row r="47" spans="1:7" ht="12.6" customHeight="1" x14ac:dyDescent="0.2"/>
    <row r="48" spans="1:7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  <row r="62" ht="12.6" customHeight="1" x14ac:dyDescent="0.2"/>
    <row r="63" ht="12.6" customHeight="1" x14ac:dyDescent="0.2"/>
  </sheetData>
  <mergeCells count="7">
    <mergeCell ref="A45:G45"/>
    <mergeCell ref="A41:G41"/>
    <mergeCell ref="B4:G4"/>
    <mergeCell ref="F1:G1"/>
    <mergeCell ref="A44:G44"/>
    <mergeCell ref="A43:G43"/>
    <mergeCell ref="A42:G4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5"/>
  <sheetViews>
    <sheetView showRuler="0" workbookViewId="0">
      <selection activeCell="A16" sqref="A16:G17"/>
    </sheetView>
  </sheetViews>
  <sheetFormatPr defaultColWidth="13.7109375" defaultRowHeight="12.75" x14ac:dyDescent="0.2"/>
  <cols>
    <col min="1" max="1" width="37.85546875" customWidth="1"/>
    <col min="2" max="7" width="9.7109375" customWidth="1"/>
    <col min="8" max="23" width="13.5703125" customWidth="1"/>
  </cols>
  <sheetData>
    <row r="1" spans="1:7" ht="14.1" customHeight="1" x14ac:dyDescent="0.2">
      <c r="A1" s="2" t="s">
        <v>0</v>
      </c>
      <c r="C1" s="76"/>
      <c r="F1" s="101" t="s">
        <v>1</v>
      </c>
      <c r="G1" s="94"/>
    </row>
    <row r="2" spans="1:7" ht="5.85" customHeight="1" x14ac:dyDescent="0.2">
      <c r="A2" s="78"/>
      <c r="B2" s="43"/>
      <c r="C2" s="43"/>
      <c r="D2" s="43"/>
      <c r="E2" s="43"/>
      <c r="F2" s="43"/>
      <c r="G2" s="43"/>
    </row>
    <row r="3" spans="1:7" ht="14.1" customHeight="1" x14ac:dyDescent="0.2">
      <c r="A3" s="45" t="s">
        <v>76</v>
      </c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</row>
    <row r="4" spans="1:7" ht="13.35" customHeight="1" x14ac:dyDescent="0.2">
      <c r="A4" s="6" t="s">
        <v>3</v>
      </c>
      <c r="B4" s="96" t="s">
        <v>67</v>
      </c>
      <c r="C4" s="96"/>
      <c r="D4" s="96"/>
      <c r="E4" s="96"/>
      <c r="F4" s="96"/>
      <c r="G4" s="96"/>
    </row>
    <row r="5" spans="1:7" ht="13.35" customHeight="1" x14ac:dyDescent="0.2">
      <c r="A5" s="7" t="s">
        <v>36</v>
      </c>
      <c r="B5" s="10">
        <v>105285000</v>
      </c>
      <c r="C5" s="10">
        <v>92585000</v>
      </c>
      <c r="D5" s="10">
        <v>73168000</v>
      </c>
      <c r="E5" s="25">
        <v>78018000</v>
      </c>
      <c r="F5" s="25">
        <v>84192000</v>
      </c>
      <c r="G5" s="25">
        <v>85346000</v>
      </c>
    </row>
    <row r="6" spans="1:7" ht="13.35" customHeight="1" x14ac:dyDescent="0.2">
      <c r="A6" s="7" t="s">
        <v>37</v>
      </c>
      <c r="B6" s="10">
        <v>30218000</v>
      </c>
      <c r="C6" s="10">
        <v>42864000</v>
      </c>
      <c r="D6" s="10">
        <v>36004000</v>
      </c>
      <c r="E6" s="25">
        <v>36128000</v>
      </c>
      <c r="F6" s="25">
        <v>42796000</v>
      </c>
      <c r="G6" s="25">
        <v>49436000</v>
      </c>
    </row>
    <row r="7" spans="1:7" ht="13.35" customHeight="1" x14ac:dyDescent="0.2">
      <c r="A7" s="7" t="s">
        <v>38</v>
      </c>
      <c r="B7" s="10">
        <v>13250000</v>
      </c>
      <c r="C7" s="10">
        <v>23435000</v>
      </c>
      <c r="D7" s="10">
        <v>20493000</v>
      </c>
      <c r="E7" s="11">
        <v>28459000</v>
      </c>
      <c r="F7" s="11">
        <v>29603000</v>
      </c>
      <c r="G7" s="11">
        <v>37012000</v>
      </c>
    </row>
    <row r="8" spans="1:7" ht="13.35" customHeight="1" x14ac:dyDescent="0.2">
      <c r="A8" s="7" t="s">
        <v>15</v>
      </c>
      <c r="B8" s="10">
        <v>58631000</v>
      </c>
      <c r="C8" s="10">
        <v>68631000</v>
      </c>
      <c r="D8" s="10">
        <v>54553000</v>
      </c>
      <c r="E8" s="25">
        <v>54996000</v>
      </c>
      <c r="F8" s="25">
        <v>65240000</v>
      </c>
      <c r="G8" s="25">
        <v>73953000</v>
      </c>
    </row>
    <row r="9" spans="1:7" ht="13.35" customHeight="1" x14ac:dyDescent="0.2">
      <c r="A9" s="7" t="s">
        <v>39</v>
      </c>
      <c r="B9" s="10">
        <v>18315000</v>
      </c>
      <c r="C9" s="10">
        <v>34467000</v>
      </c>
      <c r="D9" s="10">
        <v>31054000</v>
      </c>
      <c r="E9" s="11">
        <v>70057000</v>
      </c>
      <c r="F9" s="11">
        <v>71477000</v>
      </c>
      <c r="G9" s="11">
        <v>62224000</v>
      </c>
    </row>
    <row r="10" spans="1:7" ht="13.35" customHeight="1" x14ac:dyDescent="0.2">
      <c r="A10" s="7" t="s">
        <v>77</v>
      </c>
      <c r="B10" s="10">
        <v>395583000</v>
      </c>
      <c r="C10" s="10">
        <v>407243000</v>
      </c>
      <c r="D10" s="10">
        <v>349172000</v>
      </c>
      <c r="E10" s="10">
        <v>411664000</v>
      </c>
      <c r="F10" s="10">
        <v>454619000</v>
      </c>
      <c r="G10" s="10">
        <v>496013000</v>
      </c>
    </row>
    <row r="11" spans="1:7" ht="13.35" customHeight="1" x14ac:dyDescent="0.2">
      <c r="A11" s="21" t="s">
        <v>63</v>
      </c>
      <c r="B11" s="71">
        <v>0.44</v>
      </c>
      <c r="C11" s="71">
        <v>0.39</v>
      </c>
      <c r="D11" s="71">
        <v>0.28999999999999998</v>
      </c>
      <c r="E11" s="71">
        <v>0.38</v>
      </c>
      <c r="F11" s="71">
        <v>0.38</v>
      </c>
      <c r="G11" s="71">
        <v>0.39</v>
      </c>
    </row>
    <row r="12" spans="1:7" ht="13.35" customHeight="1" x14ac:dyDescent="0.2">
      <c r="A12" s="39" t="s">
        <v>68</v>
      </c>
      <c r="B12" s="75"/>
      <c r="C12" s="75"/>
      <c r="D12" s="75"/>
      <c r="E12" s="75"/>
      <c r="F12" s="75"/>
      <c r="G12" s="75"/>
    </row>
    <row r="13" spans="1:7" ht="13.35" customHeight="1" x14ac:dyDescent="0.2">
      <c r="A13" s="7" t="s">
        <v>70</v>
      </c>
      <c r="B13" s="11">
        <v>290494000</v>
      </c>
      <c r="C13" s="11">
        <v>285254000</v>
      </c>
      <c r="D13" s="11">
        <v>312520000</v>
      </c>
      <c r="E13" s="11">
        <v>351498000</v>
      </c>
      <c r="F13" s="11">
        <v>429660000</v>
      </c>
      <c r="G13" s="11">
        <v>438615000</v>
      </c>
    </row>
    <row r="14" spans="1:7" ht="13.35" customHeight="1" x14ac:dyDescent="0.2">
      <c r="A14" s="7" t="s">
        <v>78</v>
      </c>
      <c r="B14" s="11">
        <v>33441000</v>
      </c>
      <c r="C14" s="11">
        <v>20049000</v>
      </c>
      <c r="D14" s="11">
        <v>16064000</v>
      </c>
      <c r="E14" s="11">
        <v>14882000</v>
      </c>
      <c r="F14" s="11">
        <v>13900000</v>
      </c>
      <c r="G14" s="11">
        <v>8611000</v>
      </c>
    </row>
    <row r="15" spans="1:7" ht="13.35" customHeight="1" x14ac:dyDescent="0.2">
      <c r="A15" s="4" t="s">
        <v>79</v>
      </c>
      <c r="B15" s="77">
        <v>16600000</v>
      </c>
      <c r="C15" s="77">
        <v>26403000</v>
      </c>
      <c r="D15" s="77">
        <v>22397000</v>
      </c>
      <c r="E15" s="77">
        <v>13928000</v>
      </c>
      <c r="F15" s="77">
        <v>16223000</v>
      </c>
      <c r="G15" s="77">
        <v>25451000</v>
      </c>
    </row>
    <row r="16" spans="1:7" ht="11.65" customHeight="1" x14ac:dyDescent="0.2">
      <c r="A16" s="109" t="s">
        <v>64</v>
      </c>
      <c r="B16" s="109"/>
      <c r="C16" s="109"/>
      <c r="D16" s="109"/>
      <c r="E16" s="109"/>
      <c r="F16" s="109"/>
      <c r="G16" s="109"/>
    </row>
    <row r="17" spans="1:7" ht="11.65" customHeight="1" x14ac:dyDescent="0.2">
      <c r="A17" s="110" t="s">
        <v>65</v>
      </c>
      <c r="B17" s="110"/>
      <c r="C17" s="110"/>
      <c r="D17" s="110"/>
      <c r="E17" s="110"/>
      <c r="F17" s="110"/>
      <c r="G17" s="110"/>
    </row>
    <row r="18" spans="1:7" ht="10.9" customHeight="1" x14ac:dyDescent="0.2">
      <c r="A18" s="99"/>
      <c r="B18" s="94"/>
      <c r="C18" s="94"/>
      <c r="D18" s="94"/>
      <c r="E18" s="94"/>
      <c r="F18" s="94"/>
      <c r="G18" s="94"/>
    </row>
    <row r="19" spans="1:7" ht="10.9" customHeight="1" x14ac:dyDescent="0.2">
      <c r="A19" s="103"/>
      <c r="B19" s="94"/>
      <c r="C19" s="94"/>
      <c r="D19" s="94"/>
      <c r="E19" s="94"/>
      <c r="F19" s="94"/>
      <c r="G19" s="94"/>
    </row>
    <row r="20" spans="1:7" ht="11.65" customHeight="1" x14ac:dyDescent="0.2">
      <c r="A20" s="102"/>
      <c r="B20" s="102"/>
      <c r="C20" s="102"/>
      <c r="D20" s="102"/>
      <c r="E20" s="102"/>
      <c r="F20" s="102"/>
      <c r="G20" s="102"/>
    </row>
    <row r="21" spans="1:7" ht="11.65" customHeight="1" x14ac:dyDescent="0.2"/>
    <row r="22" spans="1:7" ht="11.65" customHeight="1" x14ac:dyDescent="0.2"/>
    <row r="23" spans="1:7" ht="11.65" customHeight="1" x14ac:dyDescent="0.2"/>
    <row r="24" spans="1:7" ht="11.65" customHeight="1" x14ac:dyDescent="0.2"/>
    <row r="25" spans="1:7" ht="11.65" customHeight="1" x14ac:dyDescent="0.2"/>
    <row r="26" spans="1:7" ht="11.65" customHeight="1" x14ac:dyDescent="0.2"/>
    <row r="27" spans="1:7" ht="11.65" customHeight="1" x14ac:dyDescent="0.2"/>
    <row r="28" spans="1:7" ht="11.65" customHeight="1" x14ac:dyDescent="0.2"/>
    <row r="29" spans="1:7" ht="11.65" customHeight="1" x14ac:dyDescent="0.2"/>
    <row r="30" spans="1:7" ht="11.65" customHeight="1" x14ac:dyDescent="0.2"/>
    <row r="31" spans="1:7" ht="11.65" customHeight="1" x14ac:dyDescent="0.2"/>
    <row r="32" spans="1:7" ht="11.65" customHeight="1" x14ac:dyDescent="0.2"/>
    <row r="33" ht="11.65" customHeight="1" x14ac:dyDescent="0.2"/>
    <row r="34" ht="11.65" customHeight="1" x14ac:dyDescent="0.2"/>
    <row r="35" ht="11.65" customHeight="1" x14ac:dyDescent="0.2"/>
    <row r="36" ht="11.65" customHeight="1" x14ac:dyDescent="0.2"/>
    <row r="37" ht="11.65" customHeight="1" x14ac:dyDescent="0.2"/>
    <row r="38" ht="11.65" customHeight="1" x14ac:dyDescent="0.2"/>
    <row r="39" ht="11.65" customHeight="1" x14ac:dyDescent="0.2"/>
    <row r="40" ht="11.65" customHeight="1" x14ac:dyDescent="0.2"/>
    <row r="41" ht="11.65" customHeight="1" x14ac:dyDescent="0.2"/>
    <row r="42" ht="11.65" customHeight="1" x14ac:dyDescent="0.2"/>
    <row r="43" ht="11.65" customHeight="1" x14ac:dyDescent="0.2"/>
    <row r="44" ht="11.65" customHeight="1" x14ac:dyDescent="0.2"/>
    <row r="45" ht="11.65" customHeight="1" x14ac:dyDescent="0.2"/>
    <row r="46" ht="11.65" customHeight="1" x14ac:dyDescent="0.2"/>
    <row r="47" ht="11.65" customHeight="1" x14ac:dyDescent="0.2"/>
    <row r="48" ht="11.65" customHeight="1" x14ac:dyDescent="0.2"/>
    <row r="49" ht="11.65" customHeight="1" x14ac:dyDescent="0.2"/>
    <row r="50" ht="11.65" customHeight="1" x14ac:dyDescent="0.2"/>
    <row r="51" ht="11.65" customHeight="1" x14ac:dyDescent="0.2"/>
    <row r="52" ht="11.65" customHeight="1" x14ac:dyDescent="0.2"/>
    <row r="53" ht="11.65" customHeight="1" x14ac:dyDescent="0.2"/>
    <row r="54" ht="11.65" customHeight="1" x14ac:dyDescent="0.2"/>
    <row r="55" ht="11.65" customHeight="1" x14ac:dyDescent="0.2"/>
    <row r="56" ht="11.65" customHeight="1" x14ac:dyDescent="0.2"/>
    <row r="57" ht="11.65" customHeight="1" x14ac:dyDescent="0.2"/>
    <row r="58" ht="11.65" customHeight="1" x14ac:dyDescent="0.2"/>
    <row r="59" ht="11.65" customHeight="1" x14ac:dyDescent="0.2"/>
    <row r="60" ht="11.65" customHeight="1" x14ac:dyDescent="0.2"/>
    <row r="61" ht="11.65" customHeight="1" x14ac:dyDescent="0.2"/>
    <row r="62" ht="11.65" customHeight="1" x14ac:dyDescent="0.2"/>
    <row r="63" ht="11.65" customHeight="1" x14ac:dyDescent="0.2"/>
    <row r="64" ht="11.65" customHeight="1" x14ac:dyDescent="0.2"/>
    <row r="65" ht="11.65" customHeight="1" x14ac:dyDescent="0.2"/>
    <row r="66" ht="11.65" customHeight="1" x14ac:dyDescent="0.2"/>
    <row r="67" ht="11.65" customHeight="1" x14ac:dyDescent="0.2"/>
    <row r="68" ht="11.65" customHeight="1" x14ac:dyDescent="0.2"/>
    <row r="69" ht="11.65" customHeight="1" x14ac:dyDescent="0.2"/>
    <row r="70" ht="11.65" customHeight="1" x14ac:dyDescent="0.2"/>
    <row r="71" ht="11.65" customHeight="1" x14ac:dyDescent="0.2"/>
    <row r="72" ht="11.65" customHeight="1" x14ac:dyDescent="0.2"/>
    <row r="73" ht="11.65" customHeight="1" x14ac:dyDescent="0.2"/>
    <row r="74" ht="11.65" customHeight="1" x14ac:dyDescent="0.2"/>
    <row r="75" ht="11.65" customHeight="1" x14ac:dyDescent="0.2"/>
    <row r="76" ht="11.65" customHeight="1" x14ac:dyDescent="0.2"/>
    <row r="77" ht="11.65" customHeight="1" x14ac:dyDescent="0.2"/>
    <row r="78" ht="11.65" customHeight="1" x14ac:dyDescent="0.2"/>
    <row r="79" ht="11.65" customHeight="1" x14ac:dyDescent="0.2"/>
    <row r="80" ht="11.65" customHeight="1" x14ac:dyDescent="0.2"/>
    <row r="81" ht="11.65" customHeight="1" x14ac:dyDescent="0.2"/>
    <row r="82" ht="11.65" customHeight="1" x14ac:dyDescent="0.2"/>
    <row r="83" ht="11.65" customHeight="1" x14ac:dyDescent="0.2"/>
    <row r="84" ht="11.65" customHeight="1" x14ac:dyDescent="0.2"/>
    <row r="85" ht="11.65" customHeight="1" x14ac:dyDescent="0.2"/>
    <row r="86" ht="11.65" customHeight="1" x14ac:dyDescent="0.2"/>
    <row r="87" ht="11.65" customHeight="1" x14ac:dyDescent="0.2"/>
    <row r="88" ht="11.65" customHeight="1" x14ac:dyDescent="0.2"/>
    <row r="89" ht="11.65" customHeight="1" x14ac:dyDescent="0.2"/>
    <row r="90" ht="11.65" customHeight="1" x14ac:dyDescent="0.2"/>
    <row r="91" ht="11.65" customHeight="1" x14ac:dyDescent="0.2"/>
    <row r="92" ht="11.65" customHeight="1" x14ac:dyDescent="0.2"/>
    <row r="93" ht="11.65" customHeight="1" x14ac:dyDescent="0.2"/>
    <row r="94" ht="11.65" customHeight="1" x14ac:dyDescent="0.2"/>
    <row r="95" ht="11.65" customHeight="1" x14ac:dyDescent="0.2"/>
  </sheetData>
  <mergeCells count="7">
    <mergeCell ref="B4:G4"/>
    <mergeCell ref="F1:G1"/>
    <mergeCell ref="A16:G16"/>
    <mergeCell ref="A20:G20"/>
    <mergeCell ref="A19:G19"/>
    <mergeCell ref="A18:G18"/>
    <mergeCell ref="A17:G1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63"/>
  <sheetViews>
    <sheetView showRuler="0" workbookViewId="0">
      <selection activeCell="A11" sqref="A11"/>
    </sheetView>
  </sheetViews>
  <sheetFormatPr defaultColWidth="13.7109375" defaultRowHeight="12.75" x14ac:dyDescent="0.2"/>
  <cols>
    <col min="1" max="1" width="39.42578125" customWidth="1"/>
    <col min="2" max="7" width="9.7109375" customWidth="1"/>
  </cols>
  <sheetData>
    <row r="1" spans="1:23" ht="14.1" customHeight="1" x14ac:dyDescent="0.2">
      <c r="A1" s="2" t="s">
        <v>0</v>
      </c>
      <c r="B1" s="76"/>
      <c r="C1" s="76"/>
      <c r="D1" s="29"/>
      <c r="E1" s="29"/>
      <c r="F1" s="97" t="s">
        <v>1</v>
      </c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5.85" customHeight="1" x14ac:dyDescent="0.2">
      <c r="A2" s="83"/>
      <c r="B2" s="43"/>
      <c r="C2" s="43"/>
      <c r="D2" s="43"/>
      <c r="E2" s="43"/>
      <c r="F2" s="43"/>
      <c r="G2" s="43"/>
    </row>
    <row r="3" spans="1:23" ht="14.1" customHeight="1" x14ac:dyDescent="0.2">
      <c r="A3" s="79" t="s">
        <v>80</v>
      </c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</row>
    <row r="4" spans="1:23" ht="13.35" customHeight="1" x14ac:dyDescent="0.2">
      <c r="A4" s="6" t="s">
        <v>3</v>
      </c>
      <c r="B4" s="96" t="s">
        <v>67</v>
      </c>
      <c r="C4" s="96"/>
      <c r="D4" s="96"/>
      <c r="E4" s="96"/>
      <c r="F4" s="96"/>
      <c r="G4" s="96"/>
    </row>
    <row r="5" spans="1:23" ht="13.35" customHeight="1" x14ac:dyDescent="0.2">
      <c r="A5" s="7" t="s">
        <v>81</v>
      </c>
    </row>
    <row r="6" spans="1:23" ht="13.35" customHeight="1" x14ac:dyDescent="0.2">
      <c r="A6" s="113" t="s">
        <v>124</v>
      </c>
      <c r="B6" s="10">
        <v>1348504000</v>
      </c>
      <c r="C6" s="10">
        <v>1009222000</v>
      </c>
      <c r="D6" s="10">
        <v>945224000</v>
      </c>
      <c r="E6" s="10">
        <v>968755000</v>
      </c>
      <c r="F6" s="10">
        <v>1088633000</v>
      </c>
      <c r="G6" s="10">
        <v>1069665000</v>
      </c>
    </row>
    <row r="7" spans="1:23" ht="13.35" customHeight="1" x14ac:dyDescent="0.2">
      <c r="A7" s="113" t="s">
        <v>125</v>
      </c>
      <c r="B7" s="11">
        <v>1297986000</v>
      </c>
      <c r="C7" s="11">
        <v>1343092000</v>
      </c>
      <c r="D7" s="11">
        <v>1288527000</v>
      </c>
      <c r="E7" s="11">
        <v>1423068000</v>
      </c>
      <c r="F7" s="11">
        <v>1627833000</v>
      </c>
      <c r="G7" s="11">
        <v>1659152000</v>
      </c>
    </row>
    <row r="8" spans="1:23" ht="13.35" customHeight="1" x14ac:dyDescent="0.2">
      <c r="A8" s="18" t="s">
        <v>82</v>
      </c>
      <c r="B8" s="13">
        <f>-2753000-742363000</f>
        <v>-745116000</v>
      </c>
      <c r="C8" s="13">
        <f>-478044000-574000</f>
        <v>-478618000</v>
      </c>
      <c r="D8" s="13">
        <f>-421222000-565000</f>
        <v>-421787000</v>
      </c>
      <c r="E8" s="13">
        <f>-465969000-669000</f>
        <v>-466638000</v>
      </c>
      <c r="F8" s="13">
        <f>-525749000-1066000</f>
        <v>-526815000</v>
      </c>
      <c r="G8" s="13">
        <f>-550815000-417000</f>
        <v>-551232000</v>
      </c>
    </row>
    <row r="9" spans="1:23" ht="13.35" customHeight="1" x14ac:dyDescent="0.2">
      <c r="A9" s="67"/>
      <c r="B9" s="57">
        <f t="shared" ref="B9:G9" si="0">B6+B7+B8</f>
        <v>1901374000</v>
      </c>
      <c r="C9" s="57">
        <f t="shared" si="0"/>
        <v>1873696000</v>
      </c>
      <c r="D9" s="57">
        <f t="shared" si="0"/>
        <v>1811964000</v>
      </c>
      <c r="E9" s="57">
        <f t="shared" si="0"/>
        <v>1925185000</v>
      </c>
      <c r="F9" s="57">
        <f t="shared" si="0"/>
        <v>2189651000</v>
      </c>
      <c r="G9" s="57">
        <f t="shared" si="0"/>
        <v>2177585000</v>
      </c>
    </row>
    <row r="10" spans="1:23" ht="13.35" customHeight="1" x14ac:dyDescent="0.2">
      <c r="A10" s="114" t="s">
        <v>126</v>
      </c>
      <c r="B10" s="80">
        <v>230771000</v>
      </c>
      <c r="C10" s="80">
        <v>249471000</v>
      </c>
      <c r="D10" s="80">
        <v>221923000</v>
      </c>
      <c r="E10" s="80">
        <v>225487000</v>
      </c>
      <c r="F10" s="80">
        <v>274021000</v>
      </c>
      <c r="G10" s="80">
        <v>314097000</v>
      </c>
    </row>
    <row r="11" spans="1:23" ht="13.35" customHeight="1" x14ac:dyDescent="0.2">
      <c r="A11" s="7" t="s">
        <v>37</v>
      </c>
      <c r="B11" s="10">
        <v>148312000</v>
      </c>
      <c r="C11" s="10">
        <v>178753000</v>
      </c>
      <c r="D11" s="10">
        <v>143230000</v>
      </c>
      <c r="E11" s="10">
        <v>141426000</v>
      </c>
      <c r="F11" s="10">
        <v>179955000</v>
      </c>
      <c r="G11" s="10">
        <v>214498000</v>
      </c>
    </row>
    <row r="12" spans="1:23" ht="13.35" customHeight="1" x14ac:dyDescent="0.2">
      <c r="A12" s="7" t="s">
        <v>38</v>
      </c>
      <c r="B12" s="10">
        <v>89096000</v>
      </c>
      <c r="C12" s="10">
        <v>102687000</v>
      </c>
      <c r="D12" s="10">
        <v>123398000</v>
      </c>
      <c r="E12" s="25">
        <v>92647000</v>
      </c>
      <c r="F12" s="25">
        <v>120371000</v>
      </c>
      <c r="G12" s="25">
        <v>147325000</v>
      </c>
    </row>
    <row r="13" spans="1:23" ht="13.35" customHeight="1" x14ac:dyDescent="0.2">
      <c r="A13" s="7" t="s">
        <v>15</v>
      </c>
      <c r="B13" s="10">
        <v>211835000</v>
      </c>
      <c r="C13" s="10">
        <v>236990000</v>
      </c>
      <c r="D13" s="10">
        <v>199443000</v>
      </c>
      <c r="E13" s="25">
        <v>199452000</v>
      </c>
      <c r="F13" s="25">
        <v>259002000</v>
      </c>
      <c r="G13" s="25">
        <v>304959000</v>
      </c>
    </row>
    <row r="14" spans="1:23" ht="13.35" customHeight="1" x14ac:dyDescent="0.2">
      <c r="A14" s="7" t="s">
        <v>39</v>
      </c>
      <c r="B14" s="10">
        <v>48126000</v>
      </c>
      <c r="C14" s="10">
        <v>37845000</v>
      </c>
      <c r="D14" s="10">
        <v>44302000</v>
      </c>
      <c r="E14" s="10">
        <v>280396000</v>
      </c>
      <c r="F14" s="10">
        <v>190092000</v>
      </c>
      <c r="G14" s="10">
        <v>191635000</v>
      </c>
    </row>
    <row r="15" spans="1:23" ht="13.35" customHeight="1" x14ac:dyDescent="0.2">
      <c r="A15" s="21" t="s">
        <v>63</v>
      </c>
      <c r="B15" s="71">
        <v>0.35</v>
      </c>
      <c r="C15" s="71">
        <v>0.33</v>
      </c>
      <c r="D15" s="71">
        <v>0.33</v>
      </c>
      <c r="E15" s="71">
        <v>0.42</v>
      </c>
      <c r="F15" s="71">
        <v>0.34</v>
      </c>
      <c r="G15" s="71">
        <v>0.31</v>
      </c>
    </row>
    <row r="16" spans="1:23" ht="13.35" customHeight="1" x14ac:dyDescent="0.2">
      <c r="A16" s="39" t="s">
        <v>68</v>
      </c>
      <c r="B16" s="63"/>
      <c r="C16" s="63"/>
      <c r="D16" s="63"/>
      <c r="E16" s="63"/>
      <c r="F16" s="63"/>
      <c r="G16" s="63"/>
    </row>
    <row r="17" spans="1:7" ht="13.35" customHeight="1" x14ac:dyDescent="0.2">
      <c r="A17" s="7" t="s">
        <v>83</v>
      </c>
    </row>
    <row r="18" spans="1:7" ht="13.35" customHeight="1" x14ac:dyDescent="0.2">
      <c r="A18" s="34" t="s">
        <v>84</v>
      </c>
      <c r="B18" s="11">
        <v>26959000</v>
      </c>
      <c r="C18" s="11">
        <v>27580000</v>
      </c>
      <c r="D18" s="11">
        <v>28213000</v>
      </c>
      <c r="E18" s="11">
        <v>29795000</v>
      </c>
      <c r="F18" s="11">
        <v>32314000</v>
      </c>
      <c r="G18" s="50">
        <v>30949</v>
      </c>
    </row>
    <row r="19" spans="1:7" ht="13.35" customHeight="1" x14ac:dyDescent="0.2">
      <c r="A19" s="34" t="s">
        <v>85</v>
      </c>
      <c r="B19" s="11">
        <v>6705000</v>
      </c>
      <c r="C19" s="11">
        <v>7203000</v>
      </c>
      <c r="D19" s="11">
        <v>6237000</v>
      </c>
      <c r="E19" s="11">
        <v>6838000</v>
      </c>
      <c r="F19" s="11">
        <v>6707000</v>
      </c>
      <c r="G19" s="50">
        <v>7202</v>
      </c>
    </row>
    <row r="20" spans="1:7" ht="13.35" customHeight="1" x14ac:dyDescent="0.2">
      <c r="A20" s="18" t="s">
        <v>86</v>
      </c>
      <c r="B20" s="13">
        <v>3592000</v>
      </c>
      <c r="C20" s="13">
        <v>3655000</v>
      </c>
      <c r="D20" s="13">
        <v>3548000</v>
      </c>
      <c r="E20" s="13">
        <v>3518000</v>
      </c>
      <c r="F20" s="13">
        <v>4123000</v>
      </c>
      <c r="G20" s="52">
        <v>4087</v>
      </c>
    </row>
    <row r="21" spans="1:7" ht="13.35" customHeight="1" x14ac:dyDescent="0.2">
      <c r="A21" s="55" t="s">
        <v>87</v>
      </c>
      <c r="B21" s="20">
        <v>1022513000</v>
      </c>
      <c r="C21" s="20">
        <v>989084000</v>
      </c>
      <c r="D21" s="20">
        <v>965036000</v>
      </c>
      <c r="E21" s="20">
        <v>1014431000</v>
      </c>
      <c r="F21" s="20">
        <v>1054186000</v>
      </c>
      <c r="G21" s="20">
        <v>1104887000</v>
      </c>
    </row>
    <row r="22" spans="1:7" ht="13.35" customHeight="1" thickBot="1" x14ac:dyDescent="0.25">
      <c r="A22" s="81" t="s">
        <v>88</v>
      </c>
      <c r="B22" s="82">
        <v>490526000</v>
      </c>
      <c r="C22" s="82">
        <v>537787000</v>
      </c>
      <c r="D22" s="82">
        <v>485568000</v>
      </c>
      <c r="E22" s="82">
        <v>705939000</v>
      </c>
      <c r="F22" s="82">
        <v>693493000</v>
      </c>
      <c r="G22" s="82">
        <v>673088000</v>
      </c>
    </row>
    <row r="23" spans="1:7" ht="12.6" customHeight="1" x14ac:dyDescent="0.2">
      <c r="A23" s="109" t="s">
        <v>64</v>
      </c>
      <c r="B23" s="109"/>
      <c r="C23" s="109"/>
      <c r="D23" s="109"/>
      <c r="E23" s="109"/>
      <c r="F23" s="109"/>
      <c r="G23" s="109"/>
    </row>
    <row r="24" spans="1:7" ht="12.6" customHeight="1" x14ac:dyDescent="0.2">
      <c r="A24" s="110" t="s">
        <v>65</v>
      </c>
      <c r="B24" s="110"/>
      <c r="C24" s="110"/>
      <c r="D24" s="110"/>
      <c r="E24" s="110"/>
      <c r="F24" s="110"/>
      <c r="G24" s="110"/>
    </row>
    <row r="25" spans="1:7" ht="12.6" customHeight="1" x14ac:dyDescent="0.2">
      <c r="A25" s="99"/>
      <c r="B25" s="99"/>
      <c r="C25" s="99"/>
      <c r="D25" s="99"/>
      <c r="E25" s="99"/>
      <c r="F25" s="99"/>
      <c r="G25" s="99"/>
    </row>
    <row r="26" spans="1:7" ht="12.6" customHeight="1" x14ac:dyDescent="0.2">
      <c r="A26" s="99"/>
      <c r="B26" s="99"/>
      <c r="C26" s="99"/>
      <c r="D26" s="99"/>
      <c r="E26" s="99"/>
      <c r="F26" s="99"/>
      <c r="G26" s="99"/>
    </row>
    <row r="27" spans="1:7" ht="12.6" customHeight="1" x14ac:dyDescent="0.2">
      <c r="A27" s="1"/>
      <c r="B27" s="1"/>
      <c r="C27" s="1"/>
      <c r="D27" s="1"/>
      <c r="E27" s="1"/>
      <c r="F27" s="1"/>
      <c r="G27" s="1"/>
    </row>
    <row r="28" spans="1:7" ht="15" customHeight="1" x14ac:dyDescent="0.2">
      <c r="A28" s="1"/>
    </row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</sheetData>
  <mergeCells count="6">
    <mergeCell ref="B4:G4"/>
    <mergeCell ref="F1:G1"/>
    <mergeCell ref="A26:G26"/>
    <mergeCell ref="A25:G25"/>
    <mergeCell ref="A23:G23"/>
    <mergeCell ref="A24:G2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65"/>
  <sheetViews>
    <sheetView showRuler="0" workbookViewId="0">
      <selection sqref="A1:B1"/>
    </sheetView>
  </sheetViews>
  <sheetFormatPr defaultColWidth="13.7109375" defaultRowHeight="12.75" x14ac:dyDescent="0.2"/>
  <cols>
    <col min="1" max="1" width="37.85546875" customWidth="1"/>
    <col min="2" max="7" width="9.7109375" customWidth="1"/>
  </cols>
  <sheetData>
    <row r="1" spans="1:23" ht="14.1" customHeight="1" x14ac:dyDescent="0.2">
      <c r="A1" s="105" t="s">
        <v>0</v>
      </c>
      <c r="B1" s="105"/>
      <c r="C1" s="76"/>
      <c r="D1" s="29"/>
      <c r="E1" s="29"/>
      <c r="F1" s="97" t="s">
        <v>1</v>
      </c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5.85" customHeight="1" x14ac:dyDescent="0.2">
      <c r="A2" s="43"/>
      <c r="B2" s="43"/>
      <c r="C2" s="43"/>
      <c r="D2" s="43"/>
      <c r="E2" s="43"/>
      <c r="F2" s="43"/>
      <c r="G2" s="43"/>
    </row>
    <row r="3" spans="1:23" ht="14.1" customHeight="1" x14ac:dyDescent="0.2">
      <c r="A3" s="45" t="s">
        <v>89</v>
      </c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  <c r="H3" s="1"/>
    </row>
    <row r="4" spans="1:23" ht="13.35" customHeight="1" x14ac:dyDescent="0.2">
      <c r="A4" s="6" t="s">
        <v>3</v>
      </c>
      <c r="B4" s="96" t="s">
        <v>67</v>
      </c>
      <c r="C4" s="96"/>
      <c r="D4" s="96"/>
      <c r="E4" s="96"/>
      <c r="F4" s="96"/>
      <c r="G4" s="96"/>
    </row>
    <row r="5" spans="1:23" ht="13.35" customHeight="1" x14ac:dyDescent="0.2">
      <c r="A5" s="7" t="s">
        <v>81</v>
      </c>
    </row>
    <row r="6" spans="1:23" ht="13.35" customHeight="1" x14ac:dyDescent="0.2">
      <c r="A6" s="113" t="s">
        <v>127</v>
      </c>
      <c r="B6" s="10">
        <v>441203000</v>
      </c>
      <c r="C6" s="10">
        <v>679658000</v>
      </c>
      <c r="D6" s="10">
        <v>956950000</v>
      </c>
      <c r="E6" s="10">
        <v>926875000</v>
      </c>
      <c r="F6" s="10">
        <v>1266196000</v>
      </c>
      <c r="G6" s="10">
        <v>1397124000</v>
      </c>
    </row>
    <row r="7" spans="1:23" ht="13.35" customHeight="1" x14ac:dyDescent="0.2">
      <c r="A7" s="113" t="s">
        <v>128</v>
      </c>
      <c r="B7" s="11">
        <v>402085000</v>
      </c>
      <c r="C7" s="11">
        <v>361840000</v>
      </c>
      <c r="D7" s="11">
        <v>371504000</v>
      </c>
      <c r="E7" s="11">
        <v>392544000</v>
      </c>
      <c r="F7" s="11">
        <v>531882000</v>
      </c>
      <c r="G7" s="11">
        <v>649486000</v>
      </c>
    </row>
    <row r="8" spans="1:23" ht="13.35" customHeight="1" x14ac:dyDescent="0.2">
      <c r="A8" s="18" t="s">
        <v>82</v>
      </c>
      <c r="B8" s="13">
        <v>69350000</v>
      </c>
      <c r="C8" s="13">
        <v>31165000</v>
      </c>
      <c r="D8" s="13">
        <v>37863000</v>
      </c>
      <c r="E8" s="13">
        <f>525000-1681000+51507000+2000</f>
        <v>50353000</v>
      </c>
      <c r="F8" s="13">
        <f>131000-3370000+51057000</f>
        <v>47818000</v>
      </c>
      <c r="G8" s="13">
        <f>1541000-5038000+47572000</f>
        <v>44075000</v>
      </c>
    </row>
    <row r="9" spans="1:23" ht="13.35" customHeight="1" x14ac:dyDescent="0.2">
      <c r="A9" s="67"/>
      <c r="B9" s="57">
        <f t="shared" ref="B9:G9" si="0">B6+B7+B8</f>
        <v>912638000</v>
      </c>
      <c r="C9" s="57">
        <f t="shared" si="0"/>
        <v>1072663000</v>
      </c>
      <c r="D9" s="57">
        <f t="shared" si="0"/>
        <v>1366317000</v>
      </c>
      <c r="E9" s="57">
        <f t="shared" si="0"/>
        <v>1369772000</v>
      </c>
      <c r="F9" s="57">
        <f t="shared" si="0"/>
        <v>1845896000</v>
      </c>
      <c r="G9" s="57">
        <f t="shared" si="0"/>
        <v>2090685000</v>
      </c>
      <c r="H9" s="1"/>
    </row>
    <row r="10" spans="1:23" ht="13.35" customHeight="1" x14ac:dyDescent="0.2">
      <c r="A10" s="114" t="s">
        <v>126</v>
      </c>
      <c r="B10" s="80">
        <v>103491000</v>
      </c>
      <c r="C10" s="80">
        <v>119142000</v>
      </c>
      <c r="D10" s="80">
        <v>156143000</v>
      </c>
      <c r="E10" s="80">
        <v>167744000</v>
      </c>
      <c r="F10" s="80">
        <v>220110000</v>
      </c>
      <c r="G10" s="80">
        <v>258364000</v>
      </c>
    </row>
    <row r="11" spans="1:23" ht="13.35" customHeight="1" x14ac:dyDescent="0.2">
      <c r="A11" s="7" t="s">
        <v>37</v>
      </c>
      <c r="B11" s="10">
        <v>43678000</v>
      </c>
      <c r="C11" s="10">
        <v>53546000</v>
      </c>
      <c r="D11" s="10">
        <v>81292000</v>
      </c>
      <c r="E11" s="25">
        <v>86764000</v>
      </c>
      <c r="F11" s="25">
        <v>126426000</v>
      </c>
      <c r="G11" s="25">
        <v>147644000</v>
      </c>
    </row>
    <row r="12" spans="1:23" ht="13.35" customHeight="1" x14ac:dyDescent="0.2">
      <c r="A12" s="7" t="s">
        <v>38</v>
      </c>
      <c r="B12" s="10">
        <v>23762000</v>
      </c>
      <c r="C12" s="10">
        <v>33945000</v>
      </c>
      <c r="D12" s="10">
        <v>53306000</v>
      </c>
      <c r="E12" s="25">
        <v>64309000</v>
      </c>
      <c r="F12" s="25">
        <v>92998000</v>
      </c>
      <c r="G12" s="25">
        <v>109721000</v>
      </c>
    </row>
    <row r="13" spans="1:23" ht="13.35" customHeight="1" x14ac:dyDescent="0.2">
      <c r="A13" s="7" t="s">
        <v>15</v>
      </c>
      <c r="B13" s="10">
        <v>57573000</v>
      </c>
      <c r="C13" s="10">
        <v>71059000</v>
      </c>
      <c r="D13" s="10">
        <v>98345000</v>
      </c>
      <c r="E13" s="25">
        <v>103588000</v>
      </c>
      <c r="F13" s="25">
        <v>145340000</v>
      </c>
      <c r="G13" s="25">
        <v>173136000</v>
      </c>
    </row>
    <row r="14" spans="1:23" ht="13.35" customHeight="1" x14ac:dyDescent="0.2">
      <c r="A14" s="7" t="s">
        <v>39</v>
      </c>
      <c r="B14" s="10">
        <v>38269000</v>
      </c>
      <c r="C14" s="10">
        <v>60344000</v>
      </c>
      <c r="D14" s="10">
        <v>18630000</v>
      </c>
      <c r="E14" s="25">
        <v>25081000</v>
      </c>
      <c r="F14" s="25">
        <v>60500000</v>
      </c>
      <c r="G14" s="25">
        <v>83651000</v>
      </c>
    </row>
    <row r="15" spans="1:23" ht="13.35" customHeight="1" x14ac:dyDescent="0.2">
      <c r="A15" s="21" t="s">
        <v>63</v>
      </c>
      <c r="B15" s="84">
        <v>0.3</v>
      </c>
      <c r="C15" s="84">
        <v>0.31</v>
      </c>
      <c r="D15" s="84">
        <v>0.28999999999999998</v>
      </c>
      <c r="E15" s="84">
        <v>0.28000000000000003</v>
      </c>
      <c r="F15" s="84">
        <v>0.24</v>
      </c>
      <c r="G15" s="84">
        <v>0.17</v>
      </c>
    </row>
    <row r="16" spans="1:23" ht="13.35" customHeight="1" x14ac:dyDescent="0.2">
      <c r="A16" s="39" t="s">
        <v>68</v>
      </c>
      <c r="B16" s="19"/>
      <c r="C16" s="19"/>
      <c r="D16" s="19"/>
      <c r="E16" s="19"/>
      <c r="F16" s="19"/>
      <c r="G16" s="19"/>
    </row>
    <row r="17" spans="1:7" ht="13.35" customHeight="1" x14ac:dyDescent="0.2">
      <c r="A17" s="7" t="s">
        <v>90</v>
      </c>
    </row>
    <row r="18" spans="1:7" ht="13.35" customHeight="1" x14ac:dyDescent="0.2">
      <c r="A18" s="113" t="s">
        <v>127</v>
      </c>
      <c r="B18" s="10">
        <v>407955000</v>
      </c>
      <c r="C18" s="10">
        <v>434806000</v>
      </c>
      <c r="D18" s="10">
        <v>624781000</v>
      </c>
      <c r="E18" s="10">
        <v>814227000</v>
      </c>
      <c r="F18" s="10">
        <v>907501000</v>
      </c>
      <c r="G18" s="10">
        <v>1058640000</v>
      </c>
    </row>
    <row r="19" spans="1:7" ht="13.35" customHeight="1" x14ac:dyDescent="0.2">
      <c r="A19" s="115" t="s">
        <v>128</v>
      </c>
      <c r="B19" s="13">
        <v>85166000</v>
      </c>
      <c r="C19" s="13">
        <v>40319000</v>
      </c>
      <c r="D19" s="13">
        <v>83315000</v>
      </c>
      <c r="E19" s="13">
        <v>125086000</v>
      </c>
      <c r="F19" s="13">
        <v>236121000</v>
      </c>
      <c r="G19" s="13">
        <v>214225000</v>
      </c>
    </row>
    <row r="20" spans="1:7" ht="13.35" customHeight="1" thickBot="1" x14ac:dyDescent="0.25">
      <c r="A20" s="85"/>
      <c r="B20" s="15">
        <f t="shared" ref="B20:G20" si="1">SUM(B18:B19)</f>
        <v>493121000</v>
      </c>
      <c r="C20" s="15">
        <f t="shared" si="1"/>
        <v>475125000</v>
      </c>
      <c r="D20" s="15">
        <f t="shared" si="1"/>
        <v>708096000</v>
      </c>
      <c r="E20" s="15">
        <f t="shared" si="1"/>
        <v>939313000</v>
      </c>
      <c r="F20" s="15">
        <f t="shared" si="1"/>
        <v>1143622000</v>
      </c>
      <c r="G20" s="15">
        <f t="shared" si="1"/>
        <v>1272865000</v>
      </c>
    </row>
    <row r="21" spans="1:7" ht="12.6" customHeight="1" x14ac:dyDescent="0.2">
      <c r="A21" s="109" t="s">
        <v>64</v>
      </c>
      <c r="B21" s="109"/>
      <c r="C21" s="109"/>
      <c r="D21" s="109"/>
      <c r="E21" s="109"/>
      <c r="F21" s="109"/>
      <c r="G21" s="109"/>
    </row>
    <row r="22" spans="1:7" ht="12.6" customHeight="1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ht="12.6" customHeight="1" x14ac:dyDescent="0.2">
      <c r="A23" s="99"/>
      <c r="B23" s="99"/>
      <c r="C23" s="99"/>
      <c r="D23" s="99"/>
      <c r="E23" s="99"/>
      <c r="F23" s="99"/>
      <c r="G23" s="99"/>
    </row>
    <row r="24" spans="1:7" ht="12.6" customHeight="1" x14ac:dyDescent="0.2">
      <c r="A24" s="104"/>
      <c r="B24" s="104"/>
      <c r="C24" s="104"/>
      <c r="D24" s="104"/>
      <c r="E24" s="104"/>
      <c r="F24" s="104"/>
      <c r="G24" s="104"/>
    </row>
    <row r="25" spans="1:7" ht="12.6" customHeight="1" x14ac:dyDescent="0.2">
      <c r="A25" s="1"/>
      <c r="B25" s="1"/>
      <c r="C25" s="1"/>
      <c r="D25" s="1"/>
      <c r="E25" s="1"/>
      <c r="F25" s="1"/>
      <c r="G25" s="1"/>
    </row>
    <row r="26" spans="1:7" ht="12.6" customHeight="1" x14ac:dyDescent="0.2"/>
    <row r="27" spans="1:7" ht="12.6" customHeight="1" x14ac:dyDescent="0.2"/>
    <row r="28" spans="1:7" ht="12.6" customHeight="1" x14ac:dyDescent="0.2">
      <c r="B28" s="1"/>
    </row>
    <row r="29" spans="1:7" ht="12.6" customHeight="1" x14ac:dyDescent="0.2">
      <c r="G29" s="1"/>
    </row>
    <row r="30" spans="1:7" ht="12.6" customHeight="1" x14ac:dyDescent="0.2"/>
    <row r="31" spans="1:7" ht="12.6" customHeight="1" x14ac:dyDescent="0.2"/>
    <row r="32" spans="1:7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  <row r="62" ht="12.6" customHeight="1" x14ac:dyDescent="0.2"/>
    <row r="63" ht="12.6" customHeight="1" x14ac:dyDescent="0.2"/>
    <row r="64" ht="12.6" customHeight="1" x14ac:dyDescent="0.2"/>
    <row r="65" ht="12.6" customHeight="1" x14ac:dyDescent="0.2"/>
  </sheetData>
  <mergeCells count="7">
    <mergeCell ref="A24:G24"/>
    <mergeCell ref="A21:G21"/>
    <mergeCell ref="A1:B1"/>
    <mergeCell ref="B4:G4"/>
    <mergeCell ref="A23:G23"/>
    <mergeCell ref="A22:G22"/>
    <mergeCell ref="F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"/>
  <sheetViews>
    <sheetView showRuler="0" workbookViewId="0"/>
  </sheetViews>
  <sheetFormatPr defaultColWidth="13.7109375" defaultRowHeight="12.75" x14ac:dyDescent="0.2"/>
  <cols>
    <col min="1" max="1" width="46.28515625" customWidth="1"/>
    <col min="2" max="8" width="11" customWidth="1"/>
    <col min="9" max="26" width="16" customWidth="1"/>
  </cols>
  <sheetData>
    <row r="1" spans="1:8" ht="13.35" customHeight="1" x14ac:dyDescent="0.2">
      <c r="A1" s="86" t="s">
        <v>0</v>
      </c>
      <c r="G1" s="101" t="s">
        <v>1</v>
      </c>
      <c r="H1" s="94"/>
    </row>
    <row r="2" spans="1:8" ht="7.5" customHeight="1" x14ac:dyDescent="0.2">
      <c r="A2" s="43"/>
      <c r="B2" s="43"/>
      <c r="C2" s="43"/>
      <c r="D2" s="43"/>
      <c r="E2" s="43"/>
      <c r="F2" s="43"/>
      <c r="G2" s="43"/>
      <c r="H2" s="43"/>
    </row>
    <row r="3" spans="1:8" ht="13.35" customHeight="1" x14ac:dyDescent="0.2">
      <c r="A3" s="87" t="s">
        <v>91</v>
      </c>
      <c r="B3" s="31">
        <v>2021</v>
      </c>
      <c r="C3" s="31">
        <v>2022</v>
      </c>
      <c r="D3" s="31">
        <v>2023</v>
      </c>
      <c r="E3" s="31">
        <v>2024</v>
      </c>
      <c r="F3" s="31">
        <v>2025</v>
      </c>
      <c r="G3" s="88" t="s">
        <v>92</v>
      </c>
      <c r="H3" s="88" t="s">
        <v>93</v>
      </c>
    </row>
    <row r="4" spans="1:8" ht="12.6" customHeight="1" x14ac:dyDescent="0.2">
      <c r="A4" s="42"/>
      <c r="B4" s="106" t="s">
        <v>4</v>
      </c>
      <c r="C4" s="106"/>
      <c r="D4" s="106"/>
      <c r="E4" s="106"/>
      <c r="F4" s="106"/>
      <c r="G4" s="106"/>
      <c r="H4" s="106"/>
    </row>
    <row r="5" spans="1:8" ht="13.35" customHeight="1" x14ac:dyDescent="0.2">
      <c r="A5" s="7" t="s">
        <v>94</v>
      </c>
    </row>
    <row r="6" spans="1:8" ht="33.75" x14ac:dyDescent="0.2">
      <c r="A6" s="92" t="s">
        <v>113</v>
      </c>
      <c r="B6" s="10">
        <v>0</v>
      </c>
      <c r="C6" s="10">
        <v>11500000</v>
      </c>
      <c r="D6" s="10">
        <v>46500000</v>
      </c>
      <c r="E6" s="10">
        <v>60000000</v>
      </c>
      <c r="F6" s="10">
        <v>157000000</v>
      </c>
      <c r="G6" s="10">
        <v>1235000000</v>
      </c>
      <c r="H6" s="10">
        <f t="shared" ref="H6:H11" si="0">SUM(B6:G6)</f>
        <v>1510000000</v>
      </c>
    </row>
    <row r="7" spans="1:8" ht="22.5" x14ac:dyDescent="0.2">
      <c r="A7" s="92" t="s">
        <v>114</v>
      </c>
      <c r="B7" s="11">
        <v>0</v>
      </c>
      <c r="C7" s="11">
        <v>0</v>
      </c>
      <c r="D7" s="11">
        <v>0</v>
      </c>
      <c r="E7" s="11">
        <v>87700000</v>
      </c>
      <c r="F7" s="11">
        <v>0</v>
      </c>
      <c r="G7" s="11">
        <v>0</v>
      </c>
      <c r="H7" s="11">
        <f t="shared" si="0"/>
        <v>87700000</v>
      </c>
    </row>
    <row r="8" spans="1:8" ht="33.75" x14ac:dyDescent="0.2">
      <c r="A8" s="92" t="s">
        <v>115</v>
      </c>
      <c r="B8" s="11">
        <v>700000</v>
      </c>
      <c r="C8" s="11">
        <v>700000</v>
      </c>
      <c r="D8" s="11">
        <v>700000</v>
      </c>
      <c r="E8" s="11">
        <v>700000</v>
      </c>
      <c r="F8" s="11">
        <v>700000</v>
      </c>
      <c r="G8" s="11">
        <v>4900000</v>
      </c>
      <c r="H8" s="11">
        <f t="shared" si="0"/>
        <v>8400000</v>
      </c>
    </row>
    <row r="9" spans="1:8" ht="33.75" x14ac:dyDescent="0.2">
      <c r="A9" s="92" t="s">
        <v>116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35000000</v>
      </c>
      <c r="H9" s="11">
        <f t="shared" si="0"/>
        <v>35000000</v>
      </c>
    </row>
    <row r="10" spans="1:8" ht="22.5" x14ac:dyDescent="0.2">
      <c r="A10" s="92" t="s">
        <v>117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402000</v>
      </c>
      <c r="H10" s="11">
        <f t="shared" si="0"/>
        <v>402000</v>
      </c>
    </row>
    <row r="11" spans="1:8" ht="23.25" customHeight="1" x14ac:dyDescent="0.2">
      <c r="A11" s="92" t="s">
        <v>118</v>
      </c>
      <c r="B11" s="13">
        <v>0</v>
      </c>
      <c r="C11" s="13">
        <v>0</v>
      </c>
      <c r="D11" s="13">
        <v>0</v>
      </c>
      <c r="E11" s="13">
        <v>95900000</v>
      </c>
      <c r="F11" s="13">
        <v>0</v>
      </c>
      <c r="G11" s="13">
        <v>0</v>
      </c>
      <c r="H11" s="13">
        <f t="shared" si="0"/>
        <v>95900000</v>
      </c>
    </row>
    <row r="12" spans="1:8" ht="13.35" customHeight="1" x14ac:dyDescent="0.2">
      <c r="A12" s="90"/>
      <c r="B12" s="89">
        <f t="shared" ref="B12:H12" si="1">SUM(B6:B11)</f>
        <v>700000</v>
      </c>
      <c r="C12" s="89">
        <f t="shared" si="1"/>
        <v>12200000</v>
      </c>
      <c r="D12" s="89">
        <f t="shared" si="1"/>
        <v>47200000</v>
      </c>
      <c r="E12" s="89">
        <f t="shared" si="1"/>
        <v>244300000</v>
      </c>
      <c r="F12" s="89">
        <f t="shared" si="1"/>
        <v>157700000</v>
      </c>
      <c r="G12" s="89">
        <f t="shared" si="1"/>
        <v>1275302000</v>
      </c>
      <c r="H12" s="89">
        <f t="shared" si="1"/>
        <v>1737402000</v>
      </c>
    </row>
    <row r="13" spans="1:8" ht="13.35" customHeight="1" x14ac:dyDescent="0.2">
      <c r="A13" s="55" t="s">
        <v>95</v>
      </c>
      <c r="B13" s="43"/>
      <c r="C13" s="43"/>
      <c r="D13" s="43"/>
      <c r="E13" s="43"/>
      <c r="F13" s="43"/>
      <c r="G13" s="43"/>
      <c r="H13" s="55"/>
    </row>
    <row r="14" spans="1:8" ht="22.5" x14ac:dyDescent="0.2">
      <c r="A14" s="92" t="s">
        <v>119</v>
      </c>
      <c r="B14" s="11">
        <v>0</v>
      </c>
      <c r="C14" s="11">
        <v>135000000</v>
      </c>
      <c r="D14" s="11">
        <v>30000000</v>
      </c>
      <c r="E14" s="11">
        <v>0</v>
      </c>
      <c r="F14" s="11">
        <v>20000000</v>
      </c>
      <c r="G14" s="11">
        <v>255000000</v>
      </c>
      <c r="H14" s="11">
        <f>SUM(B14:G14)</f>
        <v>440000000</v>
      </c>
    </row>
    <row r="15" spans="1:8" ht="22.5" x14ac:dyDescent="0.2">
      <c r="A15" s="92" t="s">
        <v>120</v>
      </c>
      <c r="B15" s="11">
        <v>0</v>
      </c>
      <c r="C15" s="11">
        <v>0</v>
      </c>
      <c r="D15" s="11">
        <v>0</v>
      </c>
      <c r="E15" s="11">
        <v>37900000</v>
      </c>
      <c r="F15" s="11">
        <v>0</v>
      </c>
      <c r="G15" s="11">
        <v>0</v>
      </c>
      <c r="H15" s="11">
        <f>SUM(B15:G15)</f>
        <v>37900000</v>
      </c>
    </row>
    <row r="16" spans="1:8" ht="22.5" x14ac:dyDescent="0.2">
      <c r="A16" s="92" t="s">
        <v>121</v>
      </c>
      <c r="B16" s="13">
        <v>855000</v>
      </c>
      <c r="C16" s="13">
        <v>821000</v>
      </c>
      <c r="D16" s="13">
        <v>721000</v>
      </c>
      <c r="E16" s="13">
        <v>722000</v>
      </c>
      <c r="F16" s="13">
        <v>102000</v>
      </c>
      <c r="G16" s="13">
        <v>411000</v>
      </c>
      <c r="H16" s="13">
        <f>SUM(B16:G16)</f>
        <v>3632000</v>
      </c>
    </row>
    <row r="17" spans="1:11" ht="13.35" customHeight="1" x14ac:dyDescent="0.2">
      <c r="A17" s="90"/>
      <c r="B17" s="89">
        <f t="shared" ref="B17:H17" si="2">SUM(B14:B16)</f>
        <v>855000</v>
      </c>
      <c r="C17" s="89">
        <f t="shared" si="2"/>
        <v>135821000</v>
      </c>
      <c r="D17" s="89">
        <f t="shared" si="2"/>
        <v>30721000</v>
      </c>
      <c r="E17" s="89">
        <f t="shared" si="2"/>
        <v>38622000</v>
      </c>
      <c r="F17" s="89">
        <f t="shared" si="2"/>
        <v>20102000</v>
      </c>
      <c r="G17" s="89">
        <f t="shared" si="2"/>
        <v>255411000</v>
      </c>
      <c r="H17" s="89">
        <f t="shared" si="2"/>
        <v>481532000</v>
      </c>
    </row>
    <row r="18" spans="1:11" ht="13.35" customHeight="1" x14ac:dyDescent="0.2">
      <c r="A18" s="55" t="s">
        <v>96</v>
      </c>
      <c r="B18" s="80">
        <f t="shared" ref="B18:H18" si="3">B12+B17</f>
        <v>1555000</v>
      </c>
      <c r="C18" s="80">
        <f t="shared" si="3"/>
        <v>148021000</v>
      </c>
      <c r="D18" s="80">
        <f t="shared" si="3"/>
        <v>77921000</v>
      </c>
      <c r="E18" s="80">
        <f t="shared" si="3"/>
        <v>282922000</v>
      </c>
      <c r="F18" s="80">
        <f t="shared" si="3"/>
        <v>177802000</v>
      </c>
      <c r="G18" s="80">
        <f t="shared" si="3"/>
        <v>1530713000</v>
      </c>
      <c r="H18" s="80">
        <f t="shared" si="3"/>
        <v>2218934000</v>
      </c>
    </row>
    <row r="19" spans="1:11" ht="13.35" customHeight="1" x14ac:dyDescent="0.2">
      <c r="A19" s="7" t="s">
        <v>97</v>
      </c>
      <c r="H19" s="11">
        <v>5803000</v>
      </c>
      <c r="I19" s="108"/>
      <c r="J19" s="94"/>
      <c r="K19" s="94"/>
    </row>
    <row r="20" spans="1:11" ht="13.35" customHeight="1" x14ac:dyDescent="0.2">
      <c r="A20" s="21" t="s">
        <v>98</v>
      </c>
      <c r="H20" s="13">
        <v>1000</v>
      </c>
      <c r="I20" s="94"/>
      <c r="J20" s="94"/>
      <c r="K20" s="94"/>
    </row>
    <row r="21" spans="1:11" ht="13.35" customHeight="1" x14ac:dyDescent="0.2">
      <c r="A21" s="55" t="s">
        <v>99</v>
      </c>
      <c r="B21" s="43"/>
      <c r="C21" s="43"/>
      <c r="D21" s="43"/>
      <c r="E21" s="43"/>
      <c r="F21" s="43"/>
      <c r="G21" s="43"/>
      <c r="H21" s="20">
        <f>H18-H19-H20</f>
        <v>2213130000</v>
      </c>
    </row>
    <row r="22" spans="1:11" ht="13.35" customHeight="1" x14ac:dyDescent="0.2">
      <c r="A22" s="21" t="s">
        <v>100</v>
      </c>
      <c r="H22" s="13">
        <f>B18</f>
        <v>1555000</v>
      </c>
    </row>
    <row r="23" spans="1:11" ht="13.35" customHeight="1" x14ac:dyDescent="0.2">
      <c r="A23" s="14" t="s">
        <v>101</v>
      </c>
      <c r="B23" s="14"/>
      <c r="C23" s="14"/>
      <c r="D23" s="14"/>
      <c r="E23" s="14"/>
      <c r="F23" s="14"/>
      <c r="G23" s="14"/>
      <c r="H23" s="15">
        <f>H21-H22</f>
        <v>2211575000</v>
      </c>
    </row>
    <row r="24" spans="1:11" ht="13.35" customHeight="1" x14ac:dyDescent="0.2">
      <c r="A24" s="107" t="s">
        <v>102</v>
      </c>
      <c r="B24" s="107"/>
      <c r="C24" s="107"/>
      <c r="D24" s="107"/>
      <c r="E24" s="107"/>
      <c r="F24" s="107"/>
      <c r="G24" s="107"/>
      <c r="H24" s="107"/>
    </row>
    <row r="25" spans="1:11" ht="13.35" customHeight="1" x14ac:dyDescent="0.2"/>
    <row r="26" spans="1:11" ht="13.35" customHeight="1" x14ac:dyDescent="0.2"/>
    <row r="27" spans="1:11" ht="13.35" customHeight="1" x14ac:dyDescent="0.2"/>
    <row r="28" spans="1:11" ht="13.35" customHeight="1" x14ac:dyDescent="0.2"/>
    <row r="29" spans="1:11" ht="13.35" customHeight="1" x14ac:dyDescent="0.2"/>
    <row r="30" spans="1:11" ht="13.35" customHeight="1" x14ac:dyDescent="0.2"/>
    <row r="31" spans="1:11" ht="13.35" customHeight="1" x14ac:dyDescent="0.2"/>
    <row r="32" spans="1:11" ht="13.35" customHeight="1" x14ac:dyDescent="0.2"/>
    <row r="33" ht="13.35" customHeight="1" x14ac:dyDescent="0.2"/>
    <row r="34" ht="13.35" customHeight="1" x14ac:dyDescent="0.2"/>
    <row r="35" ht="13.35" customHeight="1" x14ac:dyDescent="0.2"/>
    <row r="36" ht="13.35" customHeight="1" x14ac:dyDescent="0.2"/>
    <row r="37" ht="13.35" customHeight="1" x14ac:dyDescent="0.2"/>
    <row r="38" ht="13.35" customHeight="1" x14ac:dyDescent="0.2"/>
    <row r="39" ht="13.35" customHeight="1" x14ac:dyDescent="0.2"/>
    <row r="40" ht="13.35" customHeight="1" x14ac:dyDescent="0.2"/>
    <row r="41" ht="13.35" customHeight="1" x14ac:dyDescent="0.2"/>
    <row r="42" ht="13.35" customHeight="1" x14ac:dyDescent="0.2"/>
    <row r="43" ht="13.35" customHeight="1" x14ac:dyDescent="0.2"/>
    <row r="44" ht="13.35" customHeight="1" x14ac:dyDescent="0.2"/>
    <row r="45" ht="13.35" customHeight="1" x14ac:dyDescent="0.2"/>
    <row r="46" ht="13.35" customHeight="1" x14ac:dyDescent="0.2"/>
    <row r="47" ht="13.35" customHeight="1" x14ac:dyDescent="0.2"/>
    <row r="48" ht="13.35" customHeight="1" x14ac:dyDescent="0.2"/>
    <row r="49" ht="13.35" customHeight="1" x14ac:dyDescent="0.2"/>
    <row r="50" ht="13.35" customHeight="1" x14ac:dyDescent="0.2"/>
    <row r="51" ht="13.35" customHeight="1" x14ac:dyDescent="0.2"/>
    <row r="52" ht="13.35" customHeight="1" x14ac:dyDescent="0.2"/>
    <row r="53" ht="13.35" customHeight="1" x14ac:dyDescent="0.2"/>
    <row r="54" ht="13.35" customHeight="1" x14ac:dyDescent="0.2"/>
    <row r="55" ht="13.35" customHeight="1" x14ac:dyDescent="0.2"/>
    <row r="56" ht="13.35" customHeight="1" x14ac:dyDescent="0.2"/>
    <row r="57" ht="13.35" customHeight="1" x14ac:dyDescent="0.2"/>
    <row r="58" ht="13.35" customHeight="1" x14ac:dyDescent="0.2"/>
    <row r="59" ht="13.35" customHeight="1" x14ac:dyDescent="0.2"/>
    <row r="60" ht="13.35" customHeight="1" x14ac:dyDescent="0.2"/>
    <row r="61" ht="13.35" customHeight="1" x14ac:dyDescent="0.2"/>
    <row r="62" ht="13.35" customHeight="1" x14ac:dyDescent="0.2"/>
    <row r="63" ht="13.35" customHeight="1" x14ac:dyDescent="0.2"/>
    <row r="64" ht="13.35" customHeight="1" x14ac:dyDescent="0.2"/>
    <row r="65" ht="13.35" customHeight="1" x14ac:dyDescent="0.2"/>
    <row r="66" ht="13.35" customHeight="1" x14ac:dyDescent="0.2"/>
    <row r="67" ht="13.35" customHeight="1" x14ac:dyDescent="0.2"/>
    <row r="68" ht="13.35" customHeight="1" x14ac:dyDescent="0.2"/>
    <row r="69" ht="13.35" customHeight="1" x14ac:dyDescent="0.2"/>
    <row r="70" ht="13.35" customHeight="1" x14ac:dyDescent="0.2"/>
    <row r="71" ht="13.35" customHeight="1" x14ac:dyDescent="0.2"/>
    <row r="72" ht="13.35" customHeight="1" x14ac:dyDescent="0.2"/>
    <row r="73" ht="13.35" customHeight="1" x14ac:dyDescent="0.2"/>
    <row r="74" ht="13.35" customHeight="1" x14ac:dyDescent="0.2"/>
    <row r="75" ht="13.35" customHeight="1" x14ac:dyDescent="0.2"/>
    <row r="76" ht="13.35" customHeight="1" x14ac:dyDescent="0.2"/>
    <row r="77" ht="13.35" customHeight="1" x14ac:dyDescent="0.2"/>
    <row r="78" ht="13.35" customHeight="1" x14ac:dyDescent="0.2"/>
    <row r="79" ht="13.35" customHeight="1" x14ac:dyDescent="0.2"/>
    <row r="80" ht="13.35" customHeight="1" x14ac:dyDescent="0.2"/>
    <row r="81" ht="13.35" customHeight="1" x14ac:dyDescent="0.2"/>
    <row r="82" ht="13.35" customHeight="1" x14ac:dyDescent="0.2"/>
    <row r="83" ht="13.35" customHeight="1" x14ac:dyDescent="0.2"/>
    <row r="84" ht="13.35" customHeight="1" x14ac:dyDescent="0.2"/>
    <row r="85" ht="13.35" customHeight="1" x14ac:dyDescent="0.2"/>
    <row r="86" ht="13.35" customHeight="1" x14ac:dyDescent="0.2"/>
    <row r="87" ht="13.35" customHeight="1" x14ac:dyDescent="0.2"/>
    <row r="88" ht="13.35" customHeight="1" x14ac:dyDescent="0.2"/>
    <row r="89" ht="13.35" customHeight="1" x14ac:dyDescent="0.2"/>
    <row r="90" ht="13.35" customHeight="1" x14ac:dyDescent="0.2"/>
    <row r="91" ht="13.35" customHeight="1" x14ac:dyDescent="0.2"/>
    <row r="92" ht="13.35" customHeight="1" x14ac:dyDescent="0.2"/>
    <row r="93" ht="13.35" customHeight="1" x14ac:dyDescent="0.2"/>
    <row r="94" ht="13.35" customHeight="1" x14ac:dyDescent="0.2"/>
    <row r="95" ht="13.35" customHeight="1" x14ac:dyDescent="0.2"/>
    <row r="96" ht="13.35" customHeight="1" x14ac:dyDescent="0.2"/>
    <row r="97" ht="13.35" customHeight="1" x14ac:dyDescent="0.2"/>
    <row r="98" ht="13.35" customHeight="1" x14ac:dyDescent="0.2"/>
    <row r="99" ht="13.35" customHeight="1" x14ac:dyDescent="0.2"/>
    <row r="100" ht="13.35" customHeight="1" x14ac:dyDescent="0.2"/>
  </sheetData>
  <mergeCells count="4">
    <mergeCell ref="B4:H4"/>
    <mergeCell ref="G1:H1"/>
    <mergeCell ref="A24:H24"/>
    <mergeCell ref="I19:K20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Page 1 - MDUR Consolidated Fina</vt:lpstr>
      <vt:lpstr>Page 2 - MDUR Statistics</vt:lpstr>
      <vt:lpstr>Page 3 - Electric</vt:lpstr>
      <vt:lpstr>Page 4 - Natural Gas Distributi</vt:lpstr>
      <vt:lpstr>Page 5 - Pipeline</vt:lpstr>
      <vt:lpstr>Page 6 - Construction Materials</vt:lpstr>
      <vt:lpstr>Page 7 - Construction Services</vt:lpstr>
      <vt:lpstr>Debt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Hey, Travis</cp:lastModifiedBy>
  <cp:revision>2</cp:revision>
  <dcterms:created xsi:type="dcterms:W3CDTF">2021-03-01T15:04:57Z</dcterms:created>
  <dcterms:modified xsi:type="dcterms:W3CDTF">2021-03-01T21:11:59Z</dcterms:modified>
</cp:coreProperties>
</file>