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hisWorkbook" defaultThemeVersion="166925"/>
  <mc:AlternateContent xmlns:mc="http://schemas.openxmlformats.org/markup-compatibility/2006">
    <mc:Choice Requires="x15">
      <x15ac:absPath xmlns:x15ac="http://schemas.microsoft.com/office/spreadsheetml/2010/11/ac" url="C:\Users\jgemmell\OneDrive - Barrick Gold Corporation\Desktop\"/>
    </mc:Choice>
  </mc:AlternateContent>
  <xr:revisionPtr revIDLastSave="0" documentId="8_{BC369F69-2987-4792-A8E8-B839E64E7CBD}" xr6:coauthVersionLast="45" xr6:coauthVersionMax="45" xr10:uidLastSave="{00000000-0000-0000-0000-000000000000}"/>
  <workbookProtection workbookAlgorithmName="SHA-512" workbookHashValue="EKFKtdqSA32u4PLapEZyXl3nPkDqCL/yzAWaC4z0LJu52oJkSpiO86+P7gk7kCNl+YXMnXmN1NduDCRnfzymug==" workbookSaltValue="INnZOaeJgTbx77nCZT2M7A==" workbookSpinCount="100000" lockStructure="1"/>
  <bookViews>
    <workbookView xWindow="-103" yWindow="-103" windowWidth="22149" windowHeight="11949" tabRatio="583" xr2:uid="{011BF0A8-136A-4AD2-999A-EE1F67CF9DC0}"/>
  </bookViews>
  <sheets>
    <sheet name="GRI Content Index" sheetId="33" r:id="rId1"/>
    <sheet name="EVS" sheetId="42" state="hidden" r:id="rId2"/>
    <sheet name="Economic Contributions" sheetId="44" r:id="rId3"/>
    <sheet name="Sheet3" sheetId="45" state="hidden" r:id="rId4"/>
    <sheet name="Sheet4" sheetId="46" state="hidden" r:id="rId5"/>
    <sheet name="Injuries" sheetId="16" r:id="rId6"/>
    <sheet name="Incidents and Spills" sheetId="27" r:id="rId7"/>
    <sheet name="Water" sheetId="36" r:id="rId8"/>
    <sheet name="GHG and Energy Use" sheetId="40" r:id="rId9"/>
    <sheet name="Employment &amp; Training " sheetId="35" r:id="rId10"/>
    <sheet name="Waste and Materials" sheetId="37" r:id="rId11"/>
    <sheet name="Template (2)" sheetId="17" state="hidden" r:id="rId12"/>
    <sheet name="Land Disturbed" sheetId="26" state="hidden" r:id="rId13"/>
    <sheet name="Air Emissions" sheetId="32" r:id="rId14"/>
    <sheet name="Sheet1" sheetId="43"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3" i="40" l="1"/>
  <c r="H12" i="40"/>
  <c r="AO20" i="44" l="1"/>
  <c r="AO49" i="44"/>
  <c r="AO48" i="44"/>
  <c r="AO47" i="44"/>
  <c r="AO46" i="44"/>
  <c r="AO45" i="44"/>
  <c r="AO44" i="44"/>
  <c r="AO43" i="44"/>
  <c r="AO42" i="44"/>
  <c r="AO41" i="44"/>
  <c r="AO40" i="44"/>
  <c r="AO39" i="44"/>
  <c r="AO38" i="44"/>
  <c r="AO37" i="44"/>
  <c r="AO36" i="44"/>
  <c r="AO35" i="44"/>
  <c r="AO34" i="44"/>
  <c r="AO33" i="44"/>
  <c r="AO32" i="44"/>
  <c r="AO31" i="44"/>
  <c r="AO30" i="44"/>
  <c r="AO29" i="44"/>
  <c r="AO28" i="44"/>
  <c r="AO27" i="44"/>
  <c r="AO26" i="44"/>
  <c r="AO25" i="44"/>
  <c r="AO24" i="44"/>
  <c r="AO23" i="44"/>
  <c r="AO22" i="44"/>
  <c r="AO21" i="44"/>
  <c r="AO19" i="44"/>
  <c r="AO18" i="44"/>
  <c r="AO17" i="44"/>
  <c r="AO16" i="44"/>
  <c r="AO15" i="44"/>
  <c r="AO14" i="44"/>
  <c r="AO13" i="44"/>
  <c r="AO12" i="44"/>
  <c r="AO11" i="44"/>
  <c r="AO10" i="44"/>
  <c r="AO9" i="44"/>
  <c r="AO8" i="44"/>
  <c r="AO7" i="44"/>
  <c r="AO6" i="44"/>
  <c r="AO5" i="44"/>
  <c r="AO4" i="44"/>
  <c r="AO3" i="44"/>
  <c r="AL28" i="42" l="1"/>
  <c r="AM29" i="42"/>
  <c r="AL29" i="42" s="1"/>
  <c r="B29" i="42" s="1"/>
  <c r="AM20" i="42"/>
  <c r="AL20" i="42" s="1"/>
  <c r="B20" i="42" s="1"/>
  <c r="AL31" i="42"/>
  <c r="AL30" i="42"/>
  <c r="AL27" i="42"/>
  <c r="AL26" i="42"/>
  <c r="AL25" i="42"/>
  <c r="AL24" i="42"/>
  <c r="AL23" i="42"/>
  <c r="AL22" i="42"/>
  <c r="AL21" i="42"/>
  <c r="AN19" i="42"/>
  <c r="AM19" i="42" s="1"/>
  <c r="AM46" i="42" s="1"/>
  <c r="AN20" i="42"/>
  <c r="AM47" i="42" l="1"/>
  <c r="AL19" i="42"/>
  <c r="AL46" i="42" s="1"/>
  <c r="AL47" i="42"/>
  <c r="B19" i="42"/>
  <c r="B47" i="42" s="1"/>
  <c r="T47" i="42"/>
  <c r="S47" i="42" s="1"/>
  <c r="W46" i="42"/>
  <c r="X46" i="42"/>
  <c r="S32" i="42"/>
  <c r="B32" i="42" s="1"/>
  <c r="T46" i="42" l="1"/>
  <c r="S46" i="42" s="1"/>
  <c r="B46" i="42"/>
  <c r="C11" i="32"/>
  <c r="AD8" i="35" l="1"/>
  <c r="AC16" i="35"/>
  <c r="AC17" i="35"/>
  <c r="AC18" i="35"/>
  <c r="H51" i="37" l="1"/>
  <c r="AD9" i="35" l="1"/>
  <c r="F7" i="35"/>
  <c r="K43" i="35" l="1"/>
  <c r="H44" i="35"/>
  <c r="H47" i="35"/>
  <c r="H43" i="35" l="1"/>
  <c r="I55" i="37" l="1"/>
  <c r="I54" i="37"/>
  <c r="I53" i="37"/>
  <c r="I52" i="37"/>
  <c r="I51" i="37"/>
  <c r="H50" i="37"/>
  <c r="H40" i="37" s="1"/>
  <c r="H28" i="37"/>
  <c r="I28" i="37" s="1"/>
  <c r="I3" i="37"/>
  <c r="I4" i="37"/>
  <c r="I5" i="37"/>
  <c r="I6" i="37"/>
  <c r="I7" i="37"/>
  <c r="I8" i="37"/>
  <c r="I9" i="37"/>
  <c r="I10" i="37"/>
  <c r="I11" i="37"/>
  <c r="I12" i="37"/>
  <c r="I13" i="37"/>
  <c r="I14" i="37"/>
  <c r="I15" i="37"/>
  <c r="I16" i="37"/>
  <c r="I17" i="37"/>
  <c r="I18" i="37"/>
  <c r="I19" i="37"/>
  <c r="I20" i="37"/>
  <c r="I21" i="37"/>
  <c r="I26" i="37"/>
  <c r="I27" i="37"/>
  <c r="I29" i="37"/>
  <c r="I31" i="37"/>
  <c r="I32" i="37"/>
  <c r="I34" i="37"/>
  <c r="I35" i="37"/>
  <c r="I37" i="37"/>
  <c r="I38" i="37"/>
  <c r="I39" i="37"/>
  <c r="I41" i="37"/>
  <c r="H33" i="37" l="1"/>
  <c r="H2" i="37" s="1"/>
  <c r="I2" i="37" s="1"/>
  <c r="I40" i="37"/>
  <c r="E50" i="32"/>
  <c r="D50" i="32"/>
  <c r="D40" i="32" s="1"/>
  <c r="C50" i="32"/>
  <c r="B50" i="32"/>
  <c r="E42" i="32"/>
  <c r="D42" i="32"/>
  <c r="C42" i="32"/>
  <c r="B42" i="32"/>
  <c r="E36" i="32"/>
  <c r="E34" i="32" s="1"/>
  <c r="D36" i="32"/>
  <c r="D34" i="32" s="1"/>
  <c r="C36" i="32"/>
  <c r="C34" i="32" s="1"/>
  <c r="B36" i="32"/>
  <c r="B34" i="32" s="1"/>
  <c r="E31" i="32"/>
  <c r="D31" i="32"/>
  <c r="C31" i="32"/>
  <c r="B31" i="32"/>
  <c r="E28" i="32"/>
  <c r="D28" i="32"/>
  <c r="C28" i="32"/>
  <c r="B28" i="32"/>
  <c r="E26" i="32"/>
  <c r="D26" i="32"/>
  <c r="C26" i="32"/>
  <c r="B26" i="32"/>
  <c r="E23" i="32"/>
  <c r="D23" i="32"/>
  <c r="C23" i="32"/>
  <c r="B23" i="32"/>
  <c r="E20" i="32"/>
  <c r="D20" i="32"/>
  <c r="C20" i="32"/>
  <c r="B20" i="32"/>
  <c r="E17" i="32"/>
  <c r="D17" i="32"/>
  <c r="C17" i="32"/>
  <c r="B17" i="32"/>
  <c r="E13" i="32"/>
  <c r="D13" i="32"/>
  <c r="C13" i="32"/>
  <c r="B13" i="32"/>
  <c r="E11" i="32"/>
  <c r="D11" i="32"/>
  <c r="B11" i="32"/>
  <c r="E9" i="32"/>
  <c r="D9" i="32"/>
  <c r="C9" i="32"/>
  <c r="B9" i="32"/>
  <c r="E7" i="32"/>
  <c r="D7" i="32"/>
  <c r="C7" i="32"/>
  <c r="B7" i="32"/>
  <c r="E4" i="32"/>
  <c r="D4" i="32"/>
  <c r="C4" i="32"/>
  <c r="B4" i="32"/>
  <c r="N3" i="37"/>
  <c r="N2" i="37" s="1"/>
  <c r="AI47" i="35"/>
  <c r="AI43" i="35" s="1"/>
  <c r="AH47" i="35"/>
  <c r="AH43" i="35" s="1"/>
  <c r="AG47" i="35"/>
  <c r="AG43" i="35" s="1"/>
  <c r="AF47" i="35"/>
  <c r="AF43" i="35" s="1"/>
  <c r="AE47" i="35"/>
  <c r="AE43" i="35" s="1"/>
  <c r="AD47" i="35"/>
  <c r="AD43" i="35" s="1"/>
  <c r="AC47" i="35"/>
  <c r="AB47" i="35"/>
  <c r="AB43" i="35" s="1"/>
  <c r="AA47" i="35"/>
  <c r="AA43" i="35" s="1"/>
  <c r="Z47" i="35"/>
  <c r="Z43" i="35" s="1"/>
  <c r="Y47" i="35"/>
  <c r="Y43" i="35" s="1"/>
  <c r="X47" i="35"/>
  <c r="W47" i="35"/>
  <c r="V47" i="35"/>
  <c r="U47" i="35"/>
  <c r="T47" i="35"/>
  <c r="S47" i="35"/>
  <c r="R47" i="35"/>
  <c r="R43" i="35" s="1"/>
  <c r="Q47" i="35"/>
  <c r="Q43" i="35" s="1"/>
  <c r="P47" i="35"/>
  <c r="P43" i="35" s="1"/>
  <c r="M47" i="35"/>
  <c r="M43" i="35" s="1"/>
  <c r="L43" i="35"/>
  <c r="AC43" i="35"/>
  <c r="S43" i="35"/>
  <c r="O43" i="35"/>
  <c r="N43" i="35"/>
  <c r="J43" i="35"/>
  <c r="I43" i="35"/>
  <c r="G43" i="35"/>
  <c r="F43" i="35"/>
  <c r="E43" i="35"/>
  <c r="D43" i="35"/>
  <c r="C43" i="35"/>
  <c r="B43" i="35"/>
  <c r="AI39" i="35"/>
  <c r="AI36" i="35" s="1"/>
  <c r="AH39" i="35"/>
  <c r="AH36" i="35" s="1"/>
  <c r="AG39" i="35"/>
  <c r="AG36" i="35" s="1"/>
  <c r="AF39" i="35"/>
  <c r="AF36" i="35" s="1"/>
  <c r="AE39" i="35"/>
  <c r="AE36" i="35" s="1"/>
  <c r="AD39" i="35"/>
  <c r="AD36" i="35" s="1"/>
  <c r="AC39" i="35"/>
  <c r="AC36" i="35" s="1"/>
  <c r="AB39" i="35"/>
  <c r="AA39" i="35"/>
  <c r="AA36" i="35" s="1"/>
  <c r="Z39" i="35"/>
  <c r="Z36" i="35" s="1"/>
  <c r="Y39" i="35"/>
  <c r="Y36" i="35" s="1"/>
  <c r="X39" i="35"/>
  <c r="X36" i="35" s="1"/>
  <c r="W39" i="35"/>
  <c r="W36" i="35" s="1"/>
  <c r="V39" i="35"/>
  <c r="V36" i="35" s="1"/>
  <c r="U39" i="35"/>
  <c r="U36" i="35" s="1"/>
  <c r="T39" i="35"/>
  <c r="S39" i="35"/>
  <c r="S36" i="35" s="1"/>
  <c r="R39" i="35"/>
  <c r="R36" i="35" s="1"/>
  <c r="Q39" i="35"/>
  <c r="Q36" i="35" s="1"/>
  <c r="P39" i="35"/>
  <c r="P36" i="35" s="1"/>
  <c r="O39" i="35"/>
  <c r="O36" i="35" s="1"/>
  <c r="N39" i="35"/>
  <c r="M39" i="35"/>
  <c r="M36" i="35" s="1"/>
  <c r="L39" i="35"/>
  <c r="L36" i="35" s="1"/>
  <c r="K39" i="35"/>
  <c r="K36" i="35" s="1"/>
  <c r="K35" i="35" s="1"/>
  <c r="J39" i="35"/>
  <c r="J36" i="35" s="1"/>
  <c r="I39" i="35"/>
  <c r="I36" i="35" s="1"/>
  <c r="H39" i="35"/>
  <c r="H36" i="35" s="1"/>
  <c r="G39" i="35"/>
  <c r="G36" i="35" s="1"/>
  <c r="F39" i="35"/>
  <c r="F36" i="35" s="1"/>
  <c r="E39" i="35"/>
  <c r="E36" i="35" s="1"/>
  <c r="D39" i="35"/>
  <c r="C39" i="35"/>
  <c r="B39" i="35"/>
  <c r="B37" i="35"/>
  <c r="AB36" i="35"/>
  <c r="T36" i="35"/>
  <c r="N36" i="35"/>
  <c r="D36" i="35"/>
  <c r="C36" i="35"/>
  <c r="AI33" i="35"/>
  <c r="AH33" i="35"/>
  <c r="AG33" i="35"/>
  <c r="AF33" i="35"/>
  <c r="AE33" i="35"/>
  <c r="AD33" i="35"/>
  <c r="AC33" i="35"/>
  <c r="AB33" i="35"/>
  <c r="AA33" i="35"/>
  <c r="Z33" i="35"/>
  <c r="Y33" i="35"/>
  <c r="X33" i="35"/>
  <c r="W33" i="35"/>
  <c r="V33" i="35"/>
  <c r="U33" i="35"/>
  <c r="T33" i="35"/>
  <c r="S33" i="35"/>
  <c r="R33" i="35"/>
  <c r="Q33" i="35"/>
  <c r="P33" i="35"/>
  <c r="O33" i="35"/>
  <c r="N33" i="35"/>
  <c r="M33" i="35"/>
  <c r="L33" i="35"/>
  <c r="K33" i="35"/>
  <c r="J33" i="35"/>
  <c r="I33" i="35"/>
  <c r="H33" i="35"/>
  <c r="G33" i="35"/>
  <c r="F33" i="35"/>
  <c r="E33" i="35"/>
  <c r="D33" i="35"/>
  <c r="C33" i="35"/>
  <c r="B33" i="35"/>
  <c r="AI30" i="35"/>
  <c r="AH30" i="35"/>
  <c r="AG30" i="35"/>
  <c r="AF30" i="35"/>
  <c r="AE30" i="35"/>
  <c r="AD30" i="35"/>
  <c r="AC30" i="35"/>
  <c r="AB30" i="35"/>
  <c r="AA30" i="35"/>
  <c r="Z30" i="35"/>
  <c r="Y30" i="35"/>
  <c r="X30" i="35"/>
  <c r="W30" i="35"/>
  <c r="V30" i="35"/>
  <c r="U30" i="35"/>
  <c r="T30" i="35"/>
  <c r="S30" i="35"/>
  <c r="R30" i="35"/>
  <c r="Q30" i="35"/>
  <c r="P30" i="35"/>
  <c r="O30" i="35"/>
  <c r="N30" i="35"/>
  <c r="M30" i="35"/>
  <c r="L30" i="35"/>
  <c r="K30" i="35"/>
  <c r="J30" i="35"/>
  <c r="I30" i="35"/>
  <c r="H30" i="35"/>
  <c r="G30" i="35"/>
  <c r="F30" i="35"/>
  <c r="E30" i="35"/>
  <c r="D30" i="35"/>
  <c r="C30" i="35"/>
  <c r="B30" i="35"/>
  <c r="AI28" i="35"/>
  <c r="AH28" i="35"/>
  <c r="AG28" i="35"/>
  <c r="AF28" i="35"/>
  <c r="AE28" i="35"/>
  <c r="AD28" i="35"/>
  <c r="AC28" i="35"/>
  <c r="AB28" i="35"/>
  <c r="AA28" i="35"/>
  <c r="Z28" i="35"/>
  <c r="Y28" i="35"/>
  <c r="X28" i="35"/>
  <c r="W28" i="35"/>
  <c r="V28" i="35"/>
  <c r="U28" i="35"/>
  <c r="T28" i="35"/>
  <c r="S28" i="35"/>
  <c r="R28" i="35"/>
  <c r="Q28" i="35"/>
  <c r="P28" i="35"/>
  <c r="O28" i="35"/>
  <c r="N28" i="35"/>
  <c r="M28" i="35"/>
  <c r="L28" i="35"/>
  <c r="K28" i="35"/>
  <c r="J28" i="35"/>
  <c r="I28" i="35"/>
  <c r="H28" i="35"/>
  <c r="G28" i="35"/>
  <c r="F28" i="35"/>
  <c r="E28" i="35"/>
  <c r="D28" i="35"/>
  <c r="C28" i="35"/>
  <c r="B28" i="35"/>
  <c r="AI25" i="35"/>
  <c r="AH25" i="35"/>
  <c r="AG25" i="35"/>
  <c r="AF25" i="35"/>
  <c r="AE25" i="35"/>
  <c r="AD25" i="35"/>
  <c r="AC25" i="35"/>
  <c r="AB25" i="35"/>
  <c r="AA25" i="35"/>
  <c r="Z25" i="35"/>
  <c r="Y25" i="35"/>
  <c r="X25" i="35"/>
  <c r="W25" i="35"/>
  <c r="V25" i="35"/>
  <c r="V21" i="35" s="1"/>
  <c r="U25" i="35"/>
  <c r="T25" i="35"/>
  <c r="S25" i="35"/>
  <c r="R25" i="35"/>
  <c r="Q25" i="35"/>
  <c r="P25" i="35"/>
  <c r="O25" i="35"/>
  <c r="N25" i="35"/>
  <c r="M25" i="35"/>
  <c r="L25" i="35"/>
  <c r="K25" i="35"/>
  <c r="J25" i="35"/>
  <c r="I25" i="35"/>
  <c r="H25" i="35"/>
  <c r="G25" i="35"/>
  <c r="F25" i="35"/>
  <c r="E25" i="35"/>
  <c r="D25" i="35"/>
  <c r="C25" i="35"/>
  <c r="B25" i="35"/>
  <c r="AI22" i="35"/>
  <c r="AH22" i="35"/>
  <c r="AG22" i="35"/>
  <c r="AF22" i="35"/>
  <c r="AE22" i="35"/>
  <c r="AD22" i="35"/>
  <c r="AC22" i="35"/>
  <c r="AB22" i="35"/>
  <c r="AA22" i="35"/>
  <c r="Z22" i="35"/>
  <c r="Y22" i="35"/>
  <c r="X22" i="35"/>
  <c r="W22" i="35"/>
  <c r="V22" i="35"/>
  <c r="U22" i="35"/>
  <c r="T22" i="35"/>
  <c r="S22" i="35"/>
  <c r="R22" i="35"/>
  <c r="Q22" i="35"/>
  <c r="P22" i="35"/>
  <c r="O22" i="35"/>
  <c r="N22" i="35"/>
  <c r="M22" i="35"/>
  <c r="L22" i="35"/>
  <c r="K22" i="35"/>
  <c r="J22" i="35"/>
  <c r="I22" i="35"/>
  <c r="H22" i="35"/>
  <c r="G22" i="35"/>
  <c r="F22" i="35"/>
  <c r="E22" i="35"/>
  <c r="D22" i="35"/>
  <c r="C22" i="35"/>
  <c r="B22" i="35"/>
  <c r="E20" i="35"/>
  <c r="E19" i="35" s="1"/>
  <c r="AI19" i="35"/>
  <c r="AH19" i="35"/>
  <c r="AG19" i="35"/>
  <c r="AF19" i="35"/>
  <c r="AE19" i="35"/>
  <c r="AD19" i="35"/>
  <c r="AC19" i="35"/>
  <c r="AB19" i="35"/>
  <c r="AA19" i="35"/>
  <c r="Z19" i="35"/>
  <c r="Y19" i="35"/>
  <c r="X19" i="35"/>
  <c r="W19" i="35"/>
  <c r="V19" i="35"/>
  <c r="U19" i="35"/>
  <c r="T19" i="35"/>
  <c r="S19" i="35"/>
  <c r="R19" i="35"/>
  <c r="Q19" i="35"/>
  <c r="P19" i="35"/>
  <c r="O19" i="35"/>
  <c r="N19" i="35"/>
  <c r="M19" i="35"/>
  <c r="L19" i="35"/>
  <c r="K19" i="35"/>
  <c r="J19" i="35"/>
  <c r="I19" i="35"/>
  <c r="H19" i="35"/>
  <c r="G19" i="35"/>
  <c r="F19" i="35"/>
  <c r="D19" i="35"/>
  <c r="C19" i="35"/>
  <c r="B19" i="35"/>
  <c r="J18" i="35"/>
  <c r="J16" i="35"/>
  <c r="AI15" i="35"/>
  <c r="AH15" i="35"/>
  <c r="AG15" i="35"/>
  <c r="AF15" i="35"/>
  <c r="AE15" i="35"/>
  <c r="AD15" i="35"/>
  <c r="AB15" i="35"/>
  <c r="AA15" i="35"/>
  <c r="Z15" i="35"/>
  <c r="Y15" i="35"/>
  <c r="X15" i="35"/>
  <c r="W15" i="35"/>
  <c r="V15" i="35"/>
  <c r="U15" i="35"/>
  <c r="T15" i="35"/>
  <c r="S15" i="35"/>
  <c r="R15" i="35"/>
  <c r="Q15" i="35"/>
  <c r="P15" i="35"/>
  <c r="O15" i="35"/>
  <c r="N15" i="35"/>
  <c r="M15" i="35"/>
  <c r="L15" i="35"/>
  <c r="K15" i="35"/>
  <c r="I15" i="35"/>
  <c r="H15" i="35"/>
  <c r="E15" i="35"/>
  <c r="D15" i="35"/>
  <c r="C15" i="35"/>
  <c r="B15" i="35"/>
  <c r="E14" i="35"/>
  <c r="E13" i="35" s="1"/>
  <c r="AI13" i="35"/>
  <c r="AH13" i="35"/>
  <c r="AG13" i="35"/>
  <c r="AF13" i="35"/>
  <c r="AE13" i="35"/>
  <c r="AD13" i="35"/>
  <c r="AC13" i="35"/>
  <c r="AB13" i="35"/>
  <c r="AA13" i="35"/>
  <c r="Z13" i="35"/>
  <c r="Y13" i="35"/>
  <c r="X13" i="35"/>
  <c r="W13" i="35"/>
  <c r="V13" i="35"/>
  <c r="U13" i="35"/>
  <c r="T13" i="35"/>
  <c r="S13" i="35"/>
  <c r="R13" i="35"/>
  <c r="Q13" i="35"/>
  <c r="P13" i="35"/>
  <c r="O13" i="35"/>
  <c r="N13" i="35"/>
  <c r="M13" i="35"/>
  <c r="L13" i="35"/>
  <c r="K13" i="35"/>
  <c r="J13" i="35"/>
  <c r="I13" i="35"/>
  <c r="H13" i="35"/>
  <c r="G13" i="35"/>
  <c r="F13" i="35"/>
  <c r="D13" i="35"/>
  <c r="C13" i="35"/>
  <c r="B13" i="35"/>
  <c r="E12" i="35"/>
  <c r="B12" i="35"/>
  <c r="B11" i="35" s="1"/>
  <c r="AI11" i="35"/>
  <c r="AH11" i="35"/>
  <c r="AG11" i="35"/>
  <c r="AF11" i="35"/>
  <c r="AE11" i="35"/>
  <c r="AD11" i="35"/>
  <c r="AC11" i="35"/>
  <c r="AB11" i="35"/>
  <c r="AA11" i="35"/>
  <c r="Z11" i="35"/>
  <c r="Y11" i="35"/>
  <c r="X11" i="35"/>
  <c r="W11" i="35"/>
  <c r="V11" i="35"/>
  <c r="U11" i="35"/>
  <c r="T11" i="35"/>
  <c r="S11" i="35"/>
  <c r="R11" i="35"/>
  <c r="Q11" i="35"/>
  <c r="P11" i="35"/>
  <c r="O11" i="35"/>
  <c r="N11" i="35"/>
  <c r="M11" i="35"/>
  <c r="L11" i="35"/>
  <c r="K11" i="35"/>
  <c r="J11" i="35"/>
  <c r="I11" i="35"/>
  <c r="H11" i="35"/>
  <c r="G11" i="35"/>
  <c r="F11" i="35"/>
  <c r="E11" i="35"/>
  <c r="D11" i="35"/>
  <c r="C11" i="35"/>
  <c r="AI9" i="35"/>
  <c r="AH9" i="35"/>
  <c r="AG9" i="35"/>
  <c r="AF9" i="35"/>
  <c r="AE9" i="35"/>
  <c r="AB9" i="35"/>
  <c r="AA9" i="35"/>
  <c r="Z9" i="35"/>
  <c r="Y9" i="35"/>
  <c r="X9" i="35"/>
  <c r="W9" i="35"/>
  <c r="V9" i="35"/>
  <c r="U9" i="35"/>
  <c r="T9" i="35"/>
  <c r="S9" i="35"/>
  <c r="R9" i="35"/>
  <c r="Q9" i="35"/>
  <c r="P9" i="35"/>
  <c r="O9" i="35"/>
  <c r="O5" i="35" s="1"/>
  <c r="N9" i="35"/>
  <c r="M9" i="35"/>
  <c r="L9" i="35"/>
  <c r="K9" i="35"/>
  <c r="J9" i="35"/>
  <c r="I9" i="35"/>
  <c r="H9" i="35"/>
  <c r="G9" i="35"/>
  <c r="F9" i="35"/>
  <c r="E9" i="35"/>
  <c r="D9" i="35"/>
  <c r="C9" i="35"/>
  <c r="B9" i="35"/>
  <c r="AC9" i="35" s="1"/>
  <c r="AI6" i="35"/>
  <c r="AH6" i="35"/>
  <c r="AG6" i="35"/>
  <c r="AF6" i="35"/>
  <c r="AE6" i="35"/>
  <c r="AD6" i="35"/>
  <c r="AC6" i="35"/>
  <c r="AB6" i="35"/>
  <c r="AA6" i="35"/>
  <c r="Z6" i="35"/>
  <c r="Y6" i="35"/>
  <c r="X6" i="35"/>
  <c r="W6" i="35"/>
  <c r="V6" i="35"/>
  <c r="U6" i="35"/>
  <c r="T6" i="35"/>
  <c r="S6" i="35"/>
  <c r="R6" i="35"/>
  <c r="Q6" i="35"/>
  <c r="P6" i="35"/>
  <c r="O6" i="35"/>
  <c r="N6" i="35"/>
  <c r="M6" i="35"/>
  <c r="L6" i="35"/>
  <c r="K6" i="35"/>
  <c r="J6" i="35"/>
  <c r="I6" i="35"/>
  <c r="H6" i="35"/>
  <c r="G6" i="35"/>
  <c r="F6" i="35"/>
  <c r="E6" i="35"/>
  <c r="D6" i="35"/>
  <c r="C6" i="35"/>
  <c r="B6" i="35"/>
  <c r="AA5" i="35" l="1"/>
  <c r="AI5" i="35"/>
  <c r="AE5" i="35"/>
  <c r="B36" i="35"/>
  <c r="B35" i="35" s="1"/>
  <c r="AH21" i="35"/>
  <c r="C21" i="35"/>
  <c r="K21" i="35"/>
  <c r="S21" i="35"/>
  <c r="AA21" i="35"/>
  <c r="AI21" i="35"/>
  <c r="R21" i="35"/>
  <c r="AA35" i="35"/>
  <c r="B3" i="32"/>
  <c r="J21" i="35"/>
  <c r="J15" i="35"/>
  <c r="J5" i="35" s="1"/>
  <c r="D3" i="32"/>
  <c r="E19" i="32"/>
  <c r="E40" i="32"/>
  <c r="N21" i="35"/>
  <c r="Z21" i="35"/>
  <c r="W5" i="35"/>
  <c r="AC15" i="35"/>
  <c r="AC5" i="35" s="1"/>
  <c r="O35" i="35"/>
  <c r="D35" i="35"/>
  <c r="D4" i="35" s="1"/>
  <c r="D33" i="32"/>
  <c r="B19" i="32"/>
  <c r="C3" i="32"/>
  <c r="E3" i="32"/>
  <c r="B40" i="32"/>
  <c r="B33" i="32" s="1"/>
  <c r="B2" i="32" s="1"/>
  <c r="C40" i="32"/>
  <c r="C33" i="32" s="1"/>
  <c r="C19" i="32"/>
  <c r="AD21" i="35"/>
  <c r="AD5" i="35"/>
  <c r="D21" i="35"/>
  <c r="E21" i="35"/>
  <c r="H5" i="35"/>
  <c r="S5" i="35"/>
  <c r="P5" i="35"/>
  <c r="G21" i="35"/>
  <c r="O21" i="35"/>
  <c r="O4" i="35" s="1"/>
  <c r="W21" i="35"/>
  <c r="AE21" i="35"/>
  <c r="D19" i="32"/>
  <c r="AF5" i="35"/>
  <c r="AF4" i="35" s="1"/>
  <c r="F35" i="35"/>
  <c r="E33" i="32"/>
  <c r="X5" i="35"/>
  <c r="K5" i="35"/>
  <c r="K4" i="35" s="1"/>
  <c r="D5" i="35"/>
  <c r="L5" i="35"/>
  <c r="T5" i="35"/>
  <c r="AB5" i="35"/>
  <c r="AB4" i="35" s="1"/>
  <c r="AE35" i="35"/>
  <c r="I33" i="37"/>
  <c r="F5" i="35"/>
  <c r="N5" i="35"/>
  <c r="R5" i="35"/>
  <c r="V5" i="35"/>
  <c r="Z5" i="35"/>
  <c r="AH5" i="35"/>
  <c r="I21" i="35"/>
  <c r="M21" i="35"/>
  <c r="Q21" i="35"/>
  <c r="U21" i="35"/>
  <c r="Y21" i="35"/>
  <c r="AC21" i="35"/>
  <c r="AG21" i="35"/>
  <c r="E35" i="35"/>
  <c r="W35" i="35"/>
  <c r="AI35" i="35"/>
  <c r="I5" i="35"/>
  <c r="M5" i="35"/>
  <c r="Q5" i="35"/>
  <c r="U5" i="35"/>
  <c r="Y5" i="35"/>
  <c r="AG5" i="35"/>
  <c r="C5" i="35"/>
  <c r="G5" i="35"/>
  <c r="H21" i="35"/>
  <c r="L21" i="35"/>
  <c r="P21" i="35"/>
  <c r="T21" i="35"/>
  <c r="X21" i="35"/>
  <c r="AB21" i="35"/>
  <c r="AF21" i="35"/>
  <c r="B21" i="35"/>
  <c r="F21" i="35"/>
  <c r="L35" i="35"/>
  <c r="P35" i="35"/>
  <c r="X35" i="35"/>
  <c r="AB35" i="35"/>
  <c r="AF35" i="35"/>
  <c r="B5" i="35"/>
  <c r="E5" i="35"/>
  <c r="H35" i="35"/>
  <c r="S35" i="35"/>
  <c r="S4" i="35" s="1"/>
  <c r="U43" i="35"/>
  <c r="U35" i="35" s="1"/>
  <c r="I35" i="35"/>
  <c r="M35" i="35"/>
  <c r="Q35" i="35"/>
  <c r="Y35" i="35"/>
  <c r="AC35" i="35"/>
  <c r="AG35" i="35"/>
  <c r="R35" i="35"/>
  <c r="AH35" i="35"/>
  <c r="N35" i="35"/>
  <c r="AD35" i="35"/>
  <c r="J35" i="35"/>
  <c r="Z35" i="35"/>
  <c r="C35" i="35"/>
  <c r="C4" i="35" s="1"/>
  <c r="G35" i="35"/>
  <c r="G4" i="35" s="1"/>
  <c r="AE4" i="35"/>
  <c r="AI4" i="35"/>
  <c r="N4" i="35" l="1"/>
  <c r="P4" i="35"/>
  <c r="AH4" i="35"/>
  <c r="Q4" i="35"/>
  <c r="AA4" i="35"/>
  <c r="D2" i="32"/>
  <c r="J4" i="35"/>
  <c r="R4" i="35"/>
  <c r="AG4" i="35"/>
  <c r="B4" i="35"/>
  <c r="Z4" i="35"/>
  <c r="Y4" i="35"/>
  <c r="E4" i="35"/>
  <c r="C2" i="32"/>
  <c r="E2" i="32"/>
  <c r="L4" i="35"/>
  <c r="M4" i="35"/>
  <c r="AD4" i="35"/>
  <c r="AC4" i="35" s="1"/>
  <c r="F4" i="35"/>
  <c r="I4" i="35"/>
  <c r="H4" i="35"/>
  <c r="AM4" i="35" l="1"/>
  <c r="AJ4" i="35"/>
  <c r="I21" i="33" l="1"/>
  <c r="BD3" i="26" l="1"/>
  <c r="BD4" i="26"/>
  <c r="BD5" i="26"/>
  <c r="BD2" i="26"/>
  <c r="BA3" i="26"/>
  <c r="BB3" i="26"/>
  <c r="BC3" i="26"/>
  <c r="BA4" i="26"/>
  <c r="BB4" i="26"/>
  <c r="BC4" i="26"/>
  <c r="BA5" i="26"/>
  <c r="BB5" i="26"/>
  <c r="BC5" i="26"/>
  <c r="BC2" i="26"/>
  <c r="BB2" i="26"/>
  <c r="BA2" i="26"/>
  <c r="AY3" i="26"/>
  <c r="AY4" i="26"/>
  <c r="AY5" i="26"/>
  <c r="AY2" i="26"/>
  <c r="AT5" i="26" l="1"/>
  <c r="AP3" i="26" l="1"/>
  <c r="AX3" i="26"/>
  <c r="AP4" i="26"/>
  <c r="AX4" i="26"/>
  <c r="AP5" i="26"/>
  <c r="AX5" i="26"/>
  <c r="AJ3" i="26"/>
  <c r="AH3" i="26" s="1"/>
  <c r="AJ4" i="26"/>
  <c r="AH4" i="26" s="1"/>
  <c r="AJ5" i="26"/>
  <c r="AH5" i="26" s="1"/>
  <c r="D3" i="26"/>
  <c r="G3" i="26"/>
  <c r="I3" i="26"/>
  <c r="K3" i="26"/>
  <c r="M3" i="26"/>
  <c r="Q3" i="26"/>
  <c r="T3" i="26"/>
  <c r="W3" i="26"/>
  <c r="Z3" i="26"/>
  <c r="AB3" i="26"/>
  <c r="AE3" i="26"/>
  <c r="D4" i="26"/>
  <c r="G4" i="26"/>
  <c r="I4" i="26"/>
  <c r="K4" i="26"/>
  <c r="M4" i="26"/>
  <c r="Q4" i="26"/>
  <c r="T4" i="26"/>
  <c r="W4" i="26"/>
  <c r="Z4" i="26"/>
  <c r="AB4" i="26"/>
  <c r="AE4" i="26"/>
  <c r="D5" i="26"/>
  <c r="G5" i="26"/>
  <c r="I5" i="26"/>
  <c r="K5" i="26"/>
  <c r="M5" i="26"/>
  <c r="Q5" i="26"/>
  <c r="T5" i="26"/>
  <c r="W5" i="26"/>
  <c r="Z5" i="26"/>
  <c r="AB5" i="26"/>
  <c r="AE5" i="26"/>
  <c r="AN4" i="26" l="1"/>
  <c r="AN5" i="26"/>
  <c r="AG5" i="26" s="1"/>
  <c r="AN3" i="26"/>
  <c r="AG3" i="26" s="1"/>
  <c r="C5" i="26"/>
  <c r="S4" i="26"/>
  <c r="S5" i="26"/>
  <c r="C4" i="26"/>
  <c r="C3" i="26"/>
  <c r="S3" i="26"/>
  <c r="AG4" i="26"/>
  <c r="B4" i="26" l="1"/>
  <c r="B5" i="26"/>
  <c r="B3" i="26"/>
  <c r="AX2" i="26" l="1"/>
  <c r="AP2" i="26"/>
  <c r="AJ2" i="26"/>
  <c r="AH2" i="26" s="1"/>
  <c r="AE2" i="26"/>
  <c r="AB2" i="26"/>
  <c r="Z2" i="26"/>
  <c r="W2" i="26"/>
  <c r="T2" i="26"/>
  <c r="Q2" i="26"/>
  <c r="M2" i="26"/>
  <c r="K2" i="26"/>
  <c r="I2" i="26"/>
  <c r="G2" i="26"/>
  <c r="D2" i="26"/>
  <c r="AN2" i="26" l="1"/>
  <c r="AG2" i="26" s="1"/>
  <c r="C2" i="26"/>
  <c r="S2" i="26"/>
  <c r="B2" i="26" l="1"/>
  <c r="AX2" i="17" l="1"/>
  <c r="AP2" i="17"/>
  <c r="AJ2" i="17"/>
  <c r="AH2" i="17" s="1"/>
  <c r="AE2" i="17"/>
  <c r="AB2" i="17"/>
  <c r="Z2" i="17"/>
  <c r="W2" i="17"/>
  <c r="T2" i="17"/>
  <c r="Q2" i="17"/>
  <c r="M2" i="17"/>
  <c r="K2" i="17"/>
  <c r="I2" i="17"/>
  <c r="G2" i="17"/>
  <c r="D2" i="17"/>
  <c r="AN2" i="17" l="1"/>
  <c r="AG2" i="17" s="1"/>
  <c r="S2" i="17"/>
  <c r="C2" i="17"/>
  <c r="B2" i="17" s="1"/>
</calcChain>
</file>

<file path=xl/sharedStrings.xml><?xml version="1.0" encoding="utf-8"?>
<sst xmlns="http://schemas.openxmlformats.org/spreadsheetml/2006/main" count="1962" uniqueCount="711">
  <si>
    <t>Payments to Employees</t>
  </si>
  <si>
    <t>Sales and Value Added Tax</t>
  </si>
  <si>
    <t>Other taxes</t>
  </si>
  <si>
    <t>Income taxes</t>
  </si>
  <si>
    <t>Other Payments</t>
  </si>
  <si>
    <t>Royalties paid to third-parties</t>
  </si>
  <si>
    <t>Payments to Communities</t>
  </si>
  <si>
    <t>Education</t>
  </si>
  <si>
    <t>Arts, Culture &amp; Sports</t>
  </si>
  <si>
    <t>Environment</t>
  </si>
  <si>
    <t>Economic Development</t>
  </si>
  <si>
    <t>Infrastructure</t>
  </si>
  <si>
    <t>Water Infrastructure</t>
  </si>
  <si>
    <t>Community Engagement</t>
  </si>
  <si>
    <t>Other</t>
  </si>
  <si>
    <t xml:space="preserve">Compensation Payments </t>
  </si>
  <si>
    <t>Barrick</t>
  </si>
  <si>
    <t>Mali</t>
  </si>
  <si>
    <t>Loulo-Gounkoto</t>
  </si>
  <si>
    <t>Morila</t>
  </si>
  <si>
    <t>Cote d'Ivoire</t>
  </si>
  <si>
    <t>Tongon</t>
  </si>
  <si>
    <t>Kibali</t>
  </si>
  <si>
    <t>Democratic Republic of Congon</t>
  </si>
  <si>
    <t>Tanzania</t>
  </si>
  <si>
    <t>Bulyanhulu</t>
  </si>
  <si>
    <t>Buzwagi</t>
  </si>
  <si>
    <t>North Mara</t>
  </si>
  <si>
    <t>Saudi Arabia</t>
  </si>
  <si>
    <t>Jabal Sayid</t>
  </si>
  <si>
    <t>Zambia</t>
  </si>
  <si>
    <t>Lumwana</t>
  </si>
  <si>
    <t>Latin America and Asia Pacific</t>
  </si>
  <si>
    <t>Africa and Middle East</t>
  </si>
  <si>
    <t>Argentina</t>
  </si>
  <si>
    <t>Veladero</t>
  </si>
  <si>
    <t>Lama</t>
  </si>
  <si>
    <t>Chile</t>
  </si>
  <si>
    <t>Pascua</t>
  </si>
  <si>
    <t>Closure</t>
  </si>
  <si>
    <t>Domincan Republic</t>
  </si>
  <si>
    <t>Pueblo Viejo</t>
  </si>
  <si>
    <t>Peru</t>
  </si>
  <si>
    <t>Lagunas Norte</t>
  </si>
  <si>
    <t>Pierina</t>
  </si>
  <si>
    <t>Papua New Guinea</t>
  </si>
  <si>
    <t>Porgera</t>
  </si>
  <si>
    <t>North America</t>
  </si>
  <si>
    <t>Canada</t>
  </si>
  <si>
    <t>Hemlo</t>
  </si>
  <si>
    <t>United States of America</t>
  </si>
  <si>
    <t>Golden Sunlight</t>
  </si>
  <si>
    <t>Nevada Gold Mines</t>
  </si>
  <si>
    <t>Carlin</t>
  </si>
  <si>
    <t>Cortez</t>
  </si>
  <si>
    <t>Phoenix</t>
  </si>
  <si>
    <t>Lone Tree</t>
  </si>
  <si>
    <t>Turquoise Ridge / Twin Creeks</t>
  </si>
  <si>
    <t>Long Canyon</t>
  </si>
  <si>
    <t>Precipitation and Runoff</t>
  </si>
  <si>
    <t>Rivers and Streams</t>
  </si>
  <si>
    <t>External Surface Water Storages</t>
  </si>
  <si>
    <t>Aquifer Interception</t>
  </si>
  <si>
    <t xml:space="preserve">Bore Fields </t>
  </si>
  <si>
    <t>Entrainment</t>
  </si>
  <si>
    <t>Municipal</t>
  </si>
  <si>
    <t>Waste Water</t>
  </si>
  <si>
    <t>Total High Quality</t>
  </si>
  <si>
    <t>Bore Fields</t>
  </si>
  <si>
    <t>Sea / Ocean</t>
  </si>
  <si>
    <t>Total Withdrawal</t>
  </si>
  <si>
    <t>Change in Storage</t>
  </si>
  <si>
    <t>Diversion</t>
  </si>
  <si>
    <t>Surface Water</t>
  </si>
  <si>
    <t>Environmental Flows</t>
  </si>
  <si>
    <t>Seepage</t>
  </si>
  <si>
    <t>Reinjection</t>
  </si>
  <si>
    <t>Estuary</t>
  </si>
  <si>
    <t>Supply to third party</t>
  </si>
  <si>
    <t>Discharge to Estuary</t>
  </si>
  <si>
    <t>Evaporation</t>
  </si>
  <si>
    <t>Consumption</t>
  </si>
  <si>
    <t>Total Consumption</t>
  </si>
  <si>
    <t>High Quality</t>
  </si>
  <si>
    <t>Low Quality</t>
  </si>
  <si>
    <t>Total Low Quality</t>
  </si>
  <si>
    <t>Withdrawal</t>
  </si>
  <si>
    <t>Discharge</t>
  </si>
  <si>
    <t>Total Discharge</t>
  </si>
  <si>
    <t>Water</t>
  </si>
  <si>
    <t>Efficiency (%)</t>
  </si>
  <si>
    <t>Context</t>
  </si>
  <si>
    <t>Catchment</t>
  </si>
  <si>
    <t>Climate conditions</t>
  </si>
  <si>
    <t>Main operational activities</t>
  </si>
  <si>
    <t>Baseline catchment stress</t>
  </si>
  <si>
    <t>Assessment method</t>
  </si>
  <si>
    <t>Overall level</t>
  </si>
  <si>
    <t>Primary risk type</t>
  </si>
  <si>
    <t>Secondary risk type</t>
  </si>
  <si>
    <t>Main opportunity type</t>
  </si>
  <si>
    <t>Eskay Creek</t>
  </si>
  <si>
    <t>Giant Nickel</t>
  </si>
  <si>
    <t>Nickel Plate</t>
  </si>
  <si>
    <t>Homestake / Lead</t>
  </si>
  <si>
    <t>Richmond Hill</t>
  </si>
  <si>
    <t>Grants</t>
  </si>
  <si>
    <t>McLaughlin</t>
  </si>
  <si>
    <t>Pitch</t>
  </si>
  <si>
    <t>CHRP</t>
  </si>
  <si>
    <t>Mercur</t>
  </si>
  <si>
    <t>Fatalities</t>
  </si>
  <si>
    <t>Mercury air emissions</t>
  </si>
  <si>
    <t>Hazardous waste produced</t>
  </si>
  <si>
    <t>Mercury produced as a by-product/co-product</t>
  </si>
  <si>
    <t>Non-hazardous waste produced</t>
  </si>
  <si>
    <t>Waste recycled</t>
  </si>
  <si>
    <t>Total Mine Waste</t>
  </si>
  <si>
    <t>Tailings produced</t>
  </si>
  <si>
    <t>Waste that is geochemically reactive</t>
  </si>
  <si>
    <t>Percent of waste that is geochemically reactive</t>
  </si>
  <si>
    <t>Total Ore Processed</t>
  </si>
  <si>
    <t>Ounces of Gold Produced</t>
  </si>
  <si>
    <t>Pounds of Copper Produced</t>
  </si>
  <si>
    <t>Cyanide Used</t>
  </si>
  <si>
    <t>Local Employment</t>
  </si>
  <si>
    <t>Spills</t>
  </si>
  <si>
    <t>Emissions</t>
  </si>
  <si>
    <t>Local Contractors</t>
  </si>
  <si>
    <t>Regional Contractors</t>
  </si>
  <si>
    <t>National Contractors</t>
  </si>
  <si>
    <t>Foreign National Contractors</t>
  </si>
  <si>
    <t>Total Employees</t>
  </si>
  <si>
    <t>Male Employees</t>
  </si>
  <si>
    <t>Female Employees</t>
  </si>
  <si>
    <t>Total Contractors</t>
  </si>
  <si>
    <t>Male Contractors</t>
  </si>
  <si>
    <t>Female Contractors</t>
  </si>
  <si>
    <t>Number of suppliers with clauses in contracts related to local employment</t>
  </si>
  <si>
    <t>Percentage of open positions filled by internal candidates</t>
  </si>
  <si>
    <t>Total number of employees who left the organization voluntarily</t>
  </si>
  <si>
    <t xml:space="preserve">Total number of employees who left the organization due to dismissal </t>
  </si>
  <si>
    <t>Total number of new employee hires</t>
  </si>
  <si>
    <t>Gender</t>
  </si>
  <si>
    <t>Number of non-management employees who are female</t>
  </si>
  <si>
    <t>Number of management-level employees who are female</t>
  </si>
  <si>
    <t>Number of senior managers who are female</t>
  </si>
  <si>
    <t>Number of employees covered by collective bargaining agreements</t>
  </si>
  <si>
    <t xml:space="preserve">Days lost to strike action </t>
  </si>
  <si>
    <t>Total hours of training for employees</t>
  </si>
  <si>
    <t>Hours of health, safety, and emergency response training for employees</t>
  </si>
  <si>
    <t>Hours of health, safety, and emergency response training for contractors</t>
  </si>
  <si>
    <t>ML</t>
  </si>
  <si>
    <t>Consumption High Quality</t>
  </si>
  <si>
    <t>Consumption Low Quality</t>
  </si>
  <si>
    <t>St. Lawrence</t>
  </si>
  <si>
    <t>Ore Processing</t>
  </si>
  <si>
    <t>Water Treatment</t>
  </si>
  <si>
    <t>Tailings Management</t>
  </si>
  <si>
    <t>WWF Water Risk Filter</t>
  </si>
  <si>
    <t>Reputational</t>
  </si>
  <si>
    <t>Physical</t>
  </si>
  <si>
    <t>Operations</t>
  </si>
  <si>
    <t>Total land disturbed and not yet rehabilitated at start of reporting period (A)</t>
  </si>
  <si>
    <t>Total amount of land newly disturbed within reporting period (B)</t>
  </si>
  <si>
    <t>Total amount of land newly rehabilitated within reporting period (C )</t>
  </si>
  <si>
    <t>Total land disturbed and not yet rehabilitated at end of reporting period (D=A+B-C)</t>
  </si>
  <si>
    <t>Environmental Incidents</t>
  </si>
  <si>
    <t xml:space="preserve">Class I </t>
  </si>
  <si>
    <t>Class II</t>
  </si>
  <si>
    <t>Incidents Involving Cyanide</t>
  </si>
  <si>
    <t>Non-compliances</t>
  </si>
  <si>
    <t>Air</t>
  </si>
  <si>
    <t>Waste</t>
  </si>
  <si>
    <t>Land</t>
  </si>
  <si>
    <t>Wildlife</t>
  </si>
  <si>
    <t>Environment-related fines</t>
  </si>
  <si>
    <t>Value of environmental-related fines</t>
  </si>
  <si>
    <t>Number of Spills</t>
  </si>
  <si>
    <t>Total Volume of Spills</t>
  </si>
  <si>
    <t>Volume of oil spills</t>
  </si>
  <si>
    <t>Volume of fuel spills</t>
  </si>
  <si>
    <t>Volume of waste spills</t>
  </si>
  <si>
    <t>Volume of chemical spills</t>
  </si>
  <si>
    <t>Labour Unions</t>
  </si>
  <si>
    <t>Training</t>
  </si>
  <si>
    <t>Number of local suppliers</t>
  </si>
  <si>
    <t>Number of regional suppliers</t>
  </si>
  <si>
    <t>Number of national suppliers</t>
  </si>
  <si>
    <t>Number of international suppliers</t>
  </si>
  <si>
    <t xml:space="preserve">Royalties paid to Governments </t>
  </si>
  <si>
    <t>Payments to providers of capital</t>
  </si>
  <si>
    <t>Jefferson</t>
  </si>
  <si>
    <t>Dewatering</t>
  </si>
  <si>
    <t>Stormwater management</t>
  </si>
  <si>
    <t>Water storage</t>
  </si>
  <si>
    <t>Access to water</t>
  </si>
  <si>
    <t>3. Medium</t>
  </si>
  <si>
    <t>Irrigation</t>
  </si>
  <si>
    <t>metric tonnes</t>
  </si>
  <si>
    <t>Very high precipitation and/or frequent major storm events</t>
  </si>
  <si>
    <t>Tailings management</t>
  </si>
  <si>
    <t>Formal risk assessment performed on water</t>
  </si>
  <si>
    <t>4. High</t>
  </si>
  <si>
    <t>Operational</t>
  </si>
  <si>
    <t>Ore processing</t>
  </si>
  <si>
    <t xml:space="preserve"> $                         -  </t>
  </si>
  <si>
    <t xml:space="preserve">                             -  </t>
  </si>
  <si>
    <t>Goldstrike</t>
  </si>
  <si>
    <t>Carlin (Q3+Q4)</t>
  </si>
  <si>
    <t>Carlin (Q1+Q2)</t>
  </si>
  <si>
    <t>TR</t>
  </si>
  <si>
    <t>Twin Creeks (Q1+Q2)</t>
  </si>
  <si>
    <t>Twin Creeks (Q3+Q4)</t>
  </si>
  <si>
    <t>Lone Tree (Q1+Q2</t>
  </si>
  <si>
    <t>Lone Tree (Q2+Q3)</t>
  </si>
  <si>
    <t>Phoenix (Q1+Q2)</t>
  </si>
  <si>
    <t>Phoenix (Q3+Q4)</t>
  </si>
  <si>
    <t>Long Canyon (Q1+Q2)</t>
  </si>
  <si>
    <t>Long Canyon (Q3+Q4)</t>
  </si>
  <si>
    <t>Health</t>
  </si>
  <si>
    <t>Fatality Rate</t>
  </si>
  <si>
    <t>Total Reportable Injuries</t>
  </si>
  <si>
    <t>Total Reportable Injury Frequency Rate</t>
  </si>
  <si>
    <t>Loss Time Injuries</t>
  </si>
  <si>
    <t>Loss Time Injury Frequency Rate</t>
  </si>
  <si>
    <t>Restricted Duty Injuries</t>
  </si>
  <si>
    <t>Restricted Duty Injury Frequency Rate</t>
  </si>
  <si>
    <t>Medical Treatment Injuries</t>
  </si>
  <si>
    <t>Medical Treatment Injury Frequency Rate</t>
  </si>
  <si>
    <t xml:space="preserve">Occupational Disease Cases </t>
  </si>
  <si>
    <t>Hours Worked</t>
  </si>
  <si>
    <t>Exploration</t>
  </si>
  <si>
    <t xml:space="preserve">Reused or Recycled Water </t>
  </si>
  <si>
    <t>Democratic Republic of Congo</t>
  </si>
  <si>
    <t>Turquoise Ridge</t>
  </si>
  <si>
    <t>Office / other</t>
  </si>
  <si>
    <t>Economic Value Generated</t>
  </si>
  <si>
    <t>Interest received</t>
  </si>
  <si>
    <t>Royalties received</t>
  </si>
  <si>
    <t>Profit from sale of assets</t>
  </si>
  <si>
    <t xml:space="preserve">Other income </t>
  </si>
  <si>
    <t>Total economic value generated</t>
  </si>
  <si>
    <t>Economic Value Distributed</t>
  </si>
  <si>
    <t xml:space="preserve">Community Development </t>
  </si>
  <si>
    <t>Payments to local communities as part of land use agreements</t>
  </si>
  <si>
    <t>Operating costs</t>
  </si>
  <si>
    <t>Out-of-country</t>
  </si>
  <si>
    <t>Local</t>
  </si>
  <si>
    <t>Regional</t>
  </si>
  <si>
    <t>National</t>
  </si>
  <si>
    <t>Total economic value distributed</t>
  </si>
  <si>
    <t>Total economic value distributed in-country</t>
  </si>
  <si>
    <t>Economic value retained by Barrick</t>
  </si>
  <si>
    <t>Payments to Governments</t>
  </si>
  <si>
    <t>Priority</t>
  </si>
  <si>
    <t>Topic</t>
  </si>
  <si>
    <t>Number</t>
  </si>
  <si>
    <t>Description</t>
  </si>
  <si>
    <t>Reported</t>
  </si>
  <si>
    <t>Reference</t>
  </si>
  <si>
    <t>ICMM Principle</t>
  </si>
  <si>
    <t>UN Global Compact Principle</t>
  </si>
  <si>
    <t>SDG</t>
  </si>
  <si>
    <t>Comment</t>
  </si>
  <si>
    <t>Core</t>
  </si>
  <si>
    <t>Standard Disclosures</t>
  </si>
  <si>
    <t>102-1</t>
  </si>
  <si>
    <t>Name of the organization</t>
  </si>
  <si>
    <t>Fully</t>
  </si>
  <si>
    <t>About this report</t>
  </si>
  <si>
    <t>Barrick Gold Corporation</t>
  </si>
  <si>
    <t>102-2</t>
  </si>
  <si>
    <t>Activities, brands, products, and services</t>
  </si>
  <si>
    <t>Annual Information Form</t>
  </si>
  <si>
    <t>Barrick’s principle products and sources of earnings are gold and copper.</t>
  </si>
  <si>
    <t>102-3</t>
  </si>
  <si>
    <t>Location of headquarters</t>
  </si>
  <si>
    <t>Our business at a glance</t>
  </si>
  <si>
    <t>102-4</t>
  </si>
  <si>
    <t>Location of operations</t>
  </si>
  <si>
    <t>102-5</t>
  </si>
  <si>
    <t>Ownership and legal form</t>
  </si>
  <si>
    <t>Barrick is a corporation owned by shareholders. It is listed on both the New York and Toronto stock exchanges.</t>
  </si>
  <si>
    <t>102-6</t>
  </si>
  <si>
    <t>Markets served</t>
  </si>
  <si>
    <t xml:space="preserve">GRI content index </t>
  </si>
  <si>
    <t>Gold can be readily sold on numerous markets throughout the world. Governments, central banks and other official institutions hold significant quantities of gold as a component of exchange reserves. Since there are a large number of available gold purchasers, Barrick is not dependent upon the sale of gold to any one customer. At the Lumwana and Jabal Sayid copper mines, concentrate is sold to smelters. Since there are a large number of available copper cathode and copper concentrate purchasers, Barrick is not dependent upon the sale of copper to any one customer.</t>
  </si>
  <si>
    <t>102-7</t>
  </si>
  <si>
    <t>Scale of the organization</t>
  </si>
  <si>
    <t>102-8</t>
  </si>
  <si>
    <t>Information on employees and other workers</t>
  </si>
  <si>
    <t>Workforce Composition</t>
  </si>
  <si>
    <t>Full data set found in the attached data sheets.</t>
  </si>
  <si>
    <t>102-9</t>
  </si>
  <si>
    <t>Supply chain</t>
  </si>
  <si>
    <t>102-10</t>
  </si>
  <si>
    <t>Significant changes to the organization and its supply chain</t>
  </si>
  <si>
    <t>102-11</t>
  </si>
  <si>
    <t>Precautionary Principle or approach</t>
  </si>
  <si>
    <t>GRI content index</t>
  </si>
  <si>
    <t>Since there may be significant impacts to the environment due to our operations, Barrick is committed to using a precautionary approach throughout the life of a mine. When contemplating changes to mine plans we first assess potential environmental impacts, and then evaluate how to avoid, control or mitigate these impacts, even when there is a lack of scientific certainty as to the likelihood or magnitude of the impacts.</t>
  </si>
  <si>
    <t>102-12</t>
  </si>
  <si>
    <t>External initiatives</t>
  </si>
  <si>
    <t>102-13</t>
  </si>
  <si>
    <t xml:space="preserve">Membership of associations </t>
  </si>
  <si>
    <t>102-14</t>
  </si>
  <si>
    <t>Statement from senior decision-maker</t>
  </si>
  <si>
    <t>102-15</t>
  </si>
  <si>
    <t>Key impacts, risks, and opportunities</t>
  </si>
  <si>
    <t>Our approach</t>
  </si>
  <si>
    <t>102-16</t>
  </si>
  <si>
    <t xml:space="preserve">Values, principles, standards, and norms of behavior </t>
  </si>
  <si>
    <t>Our approach - Our principles</t>
  </si>
  <si>
    <t>102-17</t>
  </si>
  <si>
    <t>Mechanisms for advice and concerns about ethics</t>
  </si>
  <si>
    <t>Doing business in an ethical manner</t>
  </si>
  <si>
    <t>102-18</t>
  </si>
  <si>
    <t xml:space="preserve">Governance structure </t>
  </si>
  <si>
    <t>Our approach - Governance of sustainability</t>
  </si>
  <si>
    <t>102-19</t>
  </si>
  <si>
    <t xml:space="preserve">Delegating authority </t>
  </si>
  <si>
    <t>102-20</t>
  </si>
  <si>
    <t xml:space="preserve">Executive-level responsibility for economic, environmental, and social topics </t>
  </si>
  <si>
    <t>102-21</t>
  </si>
  <si>
    <t xml:space="preserve">Consulting stakeholders on economic, environmental, and social topics </t>
  </si>
  <si>
    <t>102-22</t>
  </si>
  <si>
    <t xml:space="preserve">Composition of the highest governance body and its committees </t>
  </si>
  <si>
    <t>102-23</t>
  </si>
  <si>
    <t xml:space="preserve">Chair of the highest governance body </t>
  </si>
  <si>
    <t>2019 Information Circular</t>
  </si>
  <si>
    <t>102-24</t>
  </si>
  <si>
    <t xml:space="preserve">Nominating and selecting the highest governance body </t>
  </si>
  <si>
    <t>102-25</t>
  </si>
  <si>
    <t xml:space="preserve">Conflicts of interest </t>
  </si>
  <si>
    <t>102-35</t>
  </si>
  <si>
    <t>Remuneration policies</t>
  </si>
  <si>
    <t>102-36</t>
  </si>
  <si>
    <t xml:space="preserve">Process for determining remuneration </t>
  </si>
  <si>
    <t>102-37</t>
  </si>
  <si>
    <t xml:space="preserve">Stakeholders’ involvement in remuneration </t>
  </si>
  <si>
    <t>102-40</t>
  </si>
  <si>
    <t xml:space="preserve">List of stakeholder groups </t>
  </si>
  <si>
    <t>102-41</t>
  </si>
  <si>
    <t>Collective bargaining agreements</t>
  </si>
  <si>
    <t>Human rights - Labour relations</t>
  </si>
  <si>
    <t>102-42</t>
  </si>
  <si>
    <t xml:space="preserve">Identifying and selecting stakeholders </t>
  </si>
  <si>
    <t>102-43</t>
  </si>
  <si>
    <t>Approach to stakeholder engagement</t>
  </si>
  <si>
    <t>102-44</t>
  </si>
  <si>
    <t>Key topics and concerns raised</t>
  </si>
  <si>
    <t>102-45</t>
  </si>
  <si>
    <t xml:space="preserve">Entities included in the consolidated financial statements </t>
  </si>
  <si>
    <t>102-46</t>
  </si>
  <si>
    <t xml:space="preserve">Defining report content and topic Boundaries </t>
  </si>
  <si>
    <t>102-47</t>
  </si>
  <si>
    <t xml:space="preserve">List of material topics </t>
  </si>
  <si>
    <t>102-48</t>
  </si>
  <si>
    <t>Restatements of information</t>
  </si>
  <si>
    <t>102-49</t>
  </si>
  <si>
    <t xml:space="preserve">Changes in reporting </t>
  </si>
  <si>
    <t>102-50</t>
  </si>
  <si>
    <t xml:space="preserve">Reporting period </t>
  </si>
  <si>
    <t>102-51</t>
  </si>
  <si>
    <t xml:space="preserve">Date of most recent report </t>
  </si>
  <si>
    <t>102-52</t>
  </si>
  <si>
    <t>Reporting cycle</t>
  </si>
  <si>
    <t>Annual.</t>
  </si>
  <si>
    <t>102-53</t>
  </si>
  <si>
    <t xml:space="preserve">Contact point for questions regarding the report </t>
  </si>
  <si>
    <t>102-54</t>
  </si>
  <si>
    <t>Claims of reporting in accordance with the GRI Standards</t>
  </si>
  <si>
    <t>Barrick reports to the GRI Sustainability Reporting Standards, in accordance with the Core option.</t>
  </si>
  <si>
    <t>102-55</t>
  </si>
  <si>
    <t>102-56</t>
  </si>
  <si>
    <t xml:space="preserve">External assurance </t>
  </si>
  <si>
    <t>Letters of independent assurance</t>
  </si>
  <si>
    <t>Material topic</t>
  </si>
  <si>
    <t>Economic Performance</t>
  </si>
  <si>
    <t>GRI DMA</t>
  </si>
  <si>
    <t>6, 10</t>
  </si>
  <si>
    <t>GRI 201-1</t>
  </si>
  <si>
    <t>Direct economic value geneated and distributed</t>
  </si>
  <si>
    <t>Partially</t>
  </si>
  <si>
    <t>2, 5, 7, 9</t>
  </si>
  <si>
    <t>GRI 201-2</t>
  </si>
  <si>
    <t>Financial implications and other risks and opportunities due to
climate change</t>
  </si>
  <si>
    <t>GRI 201-3</t>
  </si>
  <si>
    <t>Defined benefit plan obligations and other retirement plans</t>
  </si>
  <si>
    <t>Market Presence</t>
  </si>
  <si>
    <t>DMA</t>
  </si>
  <si>
    <t>GRI 202-2</t>
  </si>
  <si>
    <t>Proportion of senior management hired from the local community</t>
  </si>
  <si>
    <t>Procurement Practices</t>
  </si>
  <si>
    <t>GRI 204-1</t>
  </si>
  <si>
    <t>Proportion of spending on local suppliers</t>
  </si>
  <si>
    <t>Anti-Corruption</t>
  </si>
  <si>
    <t>1, 4</t>
  </si>
  <si>
    <t>GRI 205-1</t>
  </si>
  <si>
    <t>Operations assessed for risks related to corruption</t>
  </si>
  <si>
    <t>GRI 205-2</t>
  </si>
  <si>
    <t>Communication and training about anti-corruption policies
and procedures</t>
  </si>
  <si>
    <t>Material Use</t>
  </si>
  <si>
    <t>Management approach disclosures</t>
  </si>
  <si>
    <t>6, 8</t>
  </si>
  <si>
    <t>Energy</t>
  </si>
  <si>
    <t>1, 6</t>
  </si>
  <si>
    <t>8, 9</t>
  </si>
  <si>
    <t>GRI 302-1</t>
  </si>
  <si>
    <t>Energy consumption within the organization</t>
  </si>
  <si>
    <t>7, 13</t>
  </si>
  <si>
    <t xml:space="preserve">Full data set found in the attached data sheets. Energy use calculated using volumes of fuel or electricity used and relevant IPCC energy factors. </t>
  </si>
  <si>
    <t>GRI 302-3</t>
  </si>
  <si>
    <t>Energy intensity</t>
  </si>
  <si>
    <t xml:space="preserve">Full data set found in the attached data sheets. Energy intensity only includes energy consumed within the organization (fuel and electricity use). Tonnes of ore processed and ounces of gold produced are included at a 100% basis. </t>
  </si>
  <si>
    <t>Water and Effluents</t>
  </si>
  <si>
    <t xml:space="preserve">GRI 303-3 </t>
  </si>
  <si>
    <t>Water withdrawal</t>
  </si>
  <si>
    <t>Full data set found in the attached data sheets. Data has been compiled in accordance with the ICMM Water Accounting Framework</t>
  </si>
  <si>
    <t>GRI 303-4</t>
  </si>
  <si>
    <t>Water discharge</t>
  </si>
  <si>
    <t>Full data set found in the attached data sheets. Data has been compiled based on the ICMM Water Accounting Framework</t>
  </si>
  <si>
    <t>GRI 303-5</t>
  </si>
  <si>
    <t>Water consumption</t>
  </si>
  <si>
    <t>Biodiversity</t>
  </si>
  <si>
    <t>6, 7</t>
  </si>
  <si>
    <t>GRI 304-1</t>
  </si>
  <si>
    <t>Operational sites owned, leased, managed in, or adjacent to, protected areas and areas of high biodiversity value outside protected areas</t>
  </si>
  <si>
    <t>GRI 304-3</t>
  </si>
  <si>
    <t>Habitats protected or restored</t>
  </si>
  <si>
    <t>MM10</t>
  </si>
  <si>
    <t>Amount of land disturbed or rehabilitated</t>
  </si>
  <si>
    <t>GRI 305-1</t>
  </si>
  <si>
    <t>Direct (Scope 1) GHG emissions</t>
  </si>
  <si>
    <t>Full data set found in the attached data sheets. Emissions include CO2, CH4, N2O; PFCs, SF6 and NF3 are not reported as they are not material sources of emissions. Emissions are calculated using volumes of fuel  applicable Greenhouse Gas Protocol factors.</t>
  </si>
  <si>
    <t>GRI 305-2</t>
  </si>
  <si>
    <t>Scope 2 Location</t>
  </si>
  <si>
    <t>Full data set found in the attached data sheets. Emissions are calculated using applicable state- or province-specific location factors or IEA country-factors where these are unavailable.</t>
  </si>
  <si>
    <t>Scope 2 Market</t>
  </si>
  <si>
    <t xml:space="preserve">Full data set found in the attached data sheets. Market based emissions for Nevada are calculated based on Portfolio Emission Credits (PECs) purchased. </t>
  </si>
  <si>
    <t>GRI 305-3</t>
  </si>
  <si>
    <t>Other indirect (Scope 3) GHG emissions</t>
  </si>
  <si>
    <t>GRI 305-4</t>
  </si>
  <si>
    <t>GHG emissions intensity</t>
  </si>
  <si>
    <t xml:space="preserve">Full data set found in the attached data sheets. Greenhouse gas intensity includes Scope 1 and Scope 2 - Location emissions. Tonnes of ore processed and ounces of gold produced are included at a 100% basis. </t>
  </si>
  <si>
    <t>GRI 305-5</t>
  </si>
  <si>
    <t>Reduction of GHG emissions</t>
  </si>
  <si>
    <t>No</t>
  </si>
  <si>
    <t>GRI 305-7</t>
  </si>
  <si>
    <t xml:space="preserve">Nitrogen oxides (NOX), sulfur oxides (SOX), and other significant air emissions </t>
  </si>
  <si>
    <t>Mine waste</t>
  </si>
  <si>
    <t>1, 6, 8</t>
  </si>
  <si>
    <t>GRI 306-2</t>
  </si>
  <si>
    <t>Waste by type and disposal method</t>
  </si>
  <si>
    <t>6, 12</t>
  </si>
  <si>
    <t>GRI 306-3</t>
  </si>
  <si>
    <t>Signficant spills</t>
  </si>
  <si>
    <t>Environmental compliance</t>
  </si>
  <si>
    <t>4, 6, 8</t>
  </si>
  <si>
    <t>GRI 307-1</t>
  </si>
  <si>
    <t>Non-compliance with environmental laws and regulations</t>
  </si>
  <si>
    <t>Incidents of significant fines and compliance issues are detailed in the AIF.</t>
  </si>
  <si>
    <t>Employment</t>
  </si>
  <si>
    <t>1, 3, 5</t>
  </si>
  <si>
    <t>1, 2, 3, 6</t>
  </si>
  <si>
    <t>GRI 401-1</t>
  </si>
  <si>
    <t>New employee hires and employee turnover</t>
  </si>
  <si>
    <t>Turnover</t>
  </si>
  <si>
    <t>Labor / Management Relations</t>
  </si>
  <si>
    <t>1, 3, 6</t>
  </si>
  <si>
    <t>GRI 402-1</t>
  </si>
  <si>
    <t>Minimum notice periods regarding operational changes</t>
  </si>
  <si>
    <t>MM</t>
  </si>
  <si>
    <t>Strikes and lockouts</t>
  </si>
  <si>
    <t>Occupational Health and Safety</t>
  </si>
  <si>
    <t>4, 5</t>
  </si>
  <si>
    <t>GRI 403-8</t>
  </si>
  <si>
    <t>Workers covered by an occupational health and safety management system</t>
  </si>
  <si>
    <t>3, 8</t>
  </si>
  <si>
    <t>GRI 403-9</t>
  </si>
  <si>
    <t>Work-related injuries</t>
  </si>
  <si>
    <t>GRI 403-10</t>
  </si>
  <si>
    <t>Work-related ill health</t>
  </si>
  <si>
    <t>Training and education</t>
  </si>
  <si>
    <t>3, 6</t>
  </si>
  <si>
    <t>4, 8</t>
  </si>
  <si>
    <t>GRI 404-2</t>
  </si>
  <si>
    <t>Programs for upgrading employee skills and transition
assistance programs</t>
  </si>
  <si>
    <t>Diversity and equal opportunity</t>
  </si>
  <si>
    <t>1, 2, 6</t>
  </si>
  <si>
    <t>GRI 405-1</t>
  </si>
  <si>
    <t>Diversity of governance bodies and employes</t>
  </si>
  <si>
    <t>Freedom of association and collective bargaining</t>
  </si>
  <si>
    <t>1, 3</t>
  </si>
  <si>
    <t>1, 2, 3</t>
  </si>
  <si>
    <t>GRI 407-1</t>
  </si>
  <si>
    <t>Operations and suppliers in which the right to freedom
of association and collective bargaining may be at risk</t>
  </si>
  <si>
    <t>We did not identify any evidence of violations of the right to freedom of association and collective bargaining at any of the sites across the expanded group.</t>
  </si>
  <si>
    <t>Security Practices</t>
  </si>
  <si>
    <t>Human rights - Security</t>
  </si>
  <si>
    <t>1, 2</t>
  </si>
  <si>
    <t>GRI 410-1</t>
  </si>
  <si>
    <t>Security personnel trained in human rights policies or procedures</t>
  </si>
  <si>
    <t>Rights of indigenous peoples</t>
  </si>
  <si>
    <t>Human rights - Indigenous Peoples</t>
  </si>
  <si>
    <t>1, 2, 3, 4, 9</t>
  </si>
  <si>
    <t>GRI 411-1</t>
  </si>
  <si>
    <t>Incidents of violations involving rights of indigenous peoples</t>
  </si>
  <si>
    <t>Human rights assessments</t>
  </si>
  <si>
    <t>1, 3, 10</t>
  </si>
  <si>
    <t>GRI 412-1</t>
  </si>
  <si>
    <t>Operations that have been subject to human rights reviews
or impact assessments</t>
  </si>
  <si>
    <t>GRI 412-2</t>
  </si>
  <si>
    <t>Employee training on human rights policies or procedures</t>
  </si>
  <si>
    <t>Local communities</t>
  </si>
  <si>
    <t>1, 2, 3, 4, 9, 10</t>
  </si>
  <si>
    <t>GRI 413-1</t>
  </si>
  <si>
    <t>Operations with local community engagement, impact assessments,
and development programs</t>
  </si>
  <si>
    <t>9, 10</t>
  </si>
  <si>
    <t>GRI 413-2</t>
  </si>
  <si>
    <t>Operations with significant actual and potential negative impacts on
local communities</t>
  </si>
  <si>
    <t>Supplier social assessment</t>
  </si>
  <si>
    <t>3, 10</t>
  </si>
  <si>
    <t>GRI 414-1</t>
  </si>
  <si>
    <t>New suppliers that were screened using social criteria</t>
  </si>
  <si>
    <t>Public policy</t>
  </si>
  <si>
    <t>GRI 415-1</t>
  </si>
  <si>
    <t>Political contributions</t>
  </si>
  <si>
    <t>Socio-economic compliance</t>
  </si>
  <si>
    <t>GRI 419-1</t>
  </si>
  <si>
    <t>Non-compliance with laws and regulations in the social
and economic area</t>
  </si>
  <si>
    <t>Artisanal and small scale mining</t>
  </si>
  <si>
    <t>GRI MM8</t>
  </si>
  <si>
    <t>Artisanal mining</t>
  </si>
  <si>
    <t>Resettlement</t>
  </si>
  <si>
    <t>GRI MM9</t>
  </si>
  <si>
    <t>Mine Closure</t>
  </si>
  <si>
    <t>Closure planning</t>
  </si>
  <si>
    <t>8, 9, 10</t>
  </si>
  <si>
    <t>Waste Rock Deposited</t>
  </si>
  <si>
    <t>Total Workforce Injuries</t>
  </si>
  <si>
    <t>Operations in water stressed areas</t>
  </si>
  <si>
    <t>Withdrawal Intensity 
(ML / tonne ore processed)</t>
  </si>
  <si>
    <t>Consumption Intensity 
(ML/ ounce of gold produced)</t>
  </si>
  <si>
    <t>Consumption Intensity 
(ML/ tonne)</t>
  </si>
  <si>
    <t>Non-Compliances</t>
  </si>
  <si>
    <t>Volume of other types of spills</t>
  </si>
  <si>
    <t>Withdrawal Intensity 
(ML / ounce of gold produced)</t>
  </si>
  <si>
    <t>Workforce</t>
  </si>
  <si>
    <t>Employees</t>
  </si>
  <si>
    <t>Contractors</t>
  </si>
  <si>
    <t>Senior Site Management</t>
  </si>
  <si>
    <t xml:space="preserve">Regional </t>
  </si>
  <si>
    <t xml:space="preserve">National </t>
  </si>
  <si>
    <t xml:space="preserve">Foreign National </t>
  </si>
  <si>
    <t xml:space="preserve">Nitogen oxides (NOx) air emissions </t>
  </si>
  <si>
    <t>Particulate (PM10) air emissions</t>
  </si>
  <si>
    <t>Sulfur dioxide (SO2) air emissions</t>
  </si>
  <si>
    <t>Sea</t>
  </si>
  <si>
    <t>Catchment Stress</t>
  </si>
  <si>
    <t>Site Risk</t>
  </si>
  <si>
    <t>Site Opportunity</t>
  </si>
  <si>
    <t>Porgera - Lagaip - Strickalne - Fly</t>
  </si>
  <si>
    <t>Moderate Precipitation</t>
  </si>
  <si>
    <t>Company Specific</t>
  </si>
  <si>
    <t>2. Low</t>
  </si>
  <si>
    <t>Semi-arid</t>
  </si>
  <si>
    <t>Company</t>
  </si>
  <si>
    <t xml:space="preserve">Faleme </t>
  </si>
  <si>
    <t>Dust suppression</t>
  </si>
  <si>
    <t xml:space="preserve">Operational </t>
  </si>
  <si>
    <t>None</t>
  </si>
  <si>
    <t>Arid</t>
  </si>
  <si>
    <t>Dust Suppression</t>
  </si>
  <si>
    <t>Regulatory</t>
  </si>
  <si>
    <t>Taguas River Basin</t>
  </si>
  <si>
    <t>Moderate Precipitation with distinct dry season</t>
  </si>
  <si>
    <t>Dust Suppresion</t>
  </si>
  <si>
    <t>Ore Seperation</t>
  </si>
  <si>
    <t>2. Low Risk</t>
  </si>
  <si>
    <t>4. High Risk</t>
  </si>
  <si>
    <t>Company Specfic</t>
  </si>
  <si>
    <t>Chicama River / Amazonas River</t>
  </si>
  <si>
    <t>Moderate precipiation with distinct dry season</t>
  </si>
  <si>
    <t>Water treatment</t>
  </si>
  <si>
    <t>2. Low risk</t>
  </si>
  <si>
    <t>3. Moderate risk</t>
  </si>
  <si>
    <t>3. Moderate</t>
  </si>
  <si>
    <t>Company specific</t>
  </si>
  <si>
    <t>Santa River</t>
  </si>
  <si>
    <t>4. High risk</t>
  </si>
  <si>
    <t>Zambezi</t>
  </si>
  <si>
    <t>1. Very low risk</t>
  </si>
  <si>
    <t>Bandama</t>
  </si>
  <si>
    <t>Moderate precipitation with distinct dry season</t>
  </si>
  <si>
    <t>Bagoe</t>
  </si>
  <si>
    <t>Arid or semi-arid environment</t>
  </si>
  <si>
    <t>Reprocessing TSF</t>
  </si>
  <si>
    <t>Central region</t>
  </si>
  <si>
    <t>Humboldt River</t>
  </si>
  <si>
    <t>Humboldt River and Central Region</t>
  </si>
  <si>
    <t>Lake Victoria</t>
  </si>
  <si>
    <t>Margajita River</t>
  </si>
  <si>
    <t>Congo</t>
  </si>
  <si>
    <t>5. Very high risk</t>
  </si>
  <si>
    <t>Carlin*</t>
  </si>
  <si>
    <t>Cortez*</t>
  </si>
  <si>
    <t>Long Canyon*</t>
  </si>
  <si>
    <t>Phoenix*</t>
  </si>
  <si>
    <t>Turquoise Ridge *</t>
  </si>
  <si>
    <t>Pierina*</t>
  </si>
  <si>
    <t>Jabal Sayid*</t>
  </si>
  <si>
    <t>Scope 1</t>
  </si>
  <si>
    <t>Scope 2 - Location Based</t>
  </si>
  <si>
    <t>Scope 2 - Market Based</t>
  </si>
  <si>
    <t>Total Emissions (Market Based)</t>
  </si>
  <si>
    <t>Scope 3</t>
  </si>
  <si>
    <t>Renewable Electricity Use</t>
  </si>
  <si>
    <t>Renewable Fuel Use</t>
  </si>
  <si>
    <t>Non-Renewable Electricity Use</t>
  </si>
  <si>
    <t>Non-Renewable Fuel Use</t>
  </si>
  <si>
    <t>Total Energy Use</t>
  </si>
  <si>
    <t>Percentage renewable energy</t>
  </si>
  <si>
    <t>TS Power Plant</t>
  </si>
  <si>
    <t>Western 102 Power Plant</t>
  </si>
  <si>
    <t>-</t>
  </si>
  <si>
    <t>Office / Other</t>
  </si>
  <si>
    <t>Tonnes CO2e / Tonne of Ore Processed</t>
  </si>
  <si>
    <t>Tonnes CO2e / Ounce of Gold Produced</t>
  </si>
  <si>
    <t>Notes:</t>
  </si>
  <si>
    <t>GJ / Ounce of Gold Produced</t>
  </si>
  <si>
    <t>GJ / Tonne of Ore Processed</t>
  </si>
  <si>
    <t>Greenhouse Gas Emissions</t>
  </si>
  <si>
    <t>Energy Use</t>
  </si>
  <si>
    <t xml:space="preserve">Lumwana and Jabal Sayid are copper mines and, as such, their GHG intensity metrics are not directly comparable to Barrick's other properties. Data for these properties are provided per thousand pounds of copper. The total GHG intensity for Barrick per ounce of gold produced does not include emissions from the copper mines.
</t>
  </si>
  <si>
    <t>Disclosure Metrics</t>
  </si>
  <si>
    <t>Toronto, Canada</t>
  </si>
  <si>
    <r>
      <rPr>
        <b/>
        <sz val="10"/>
        <rFont val="Arial"/>
        <family val="2"/>
      </rPr>
      <t xml:space="preserve">Total number of people employed by Barrick: </t>
    </r>
    <r>
      <rPr>
        <sz val="10"/>
        <rFont val="Arial"/>
        <family val="2"/>
      </rPr>
      <t>25,000</t>
    </r>
  </si>
  <si>
    <r>
      <rPr>
        <b/>
        <sz val="10"/>
        <rFont val="Arial"/>
        <family val="2"/>
      </rPr>
      <t xml:space="preserve">Total number of operations: </t>
    </r>
    <r>
      <rPr>
        <sz val="10"/>
        <rFont val="Arial"/>
        <family val="2"/>
      </rPr>
      <t>17</t>
    </r>
  </si>
  <si>
    <r>
      <rPr>
        <b/>
        <sz val="10"/>
        <rFont val="Arial"/>
        <family val="2"/>
      </rPr>
      <t>Revenue:</t>
    </r>
    <r>
      <rPr>
        <sz val="10"/>
        <rFont val="Arial"/>
        <family val="2"/>
      </rPr>
      <t xml:space="preserve"> $9.717 billion</t>
    </r>
  </si>
  <si>
    <r>
      <rPr>
        <b/>
        <sz val="10"/>
        <rFont val="Arial"/>
        <family val="2"/>
      </rPr>
      <t xml:space="preserve">Total Capitalization: </t>
    </r>
    <r>
      <rPr>
        <sz val="10"/>
        <rFont val="Arial"/>
        <family val="2"/>
      </rPr>
      <t xml:space="preserve"> As of December 31, 2019 total debt was $5.53 billion and total equity was $29.827 billion</t>
    </r>
  </si>
  <si>
    <r>
      <rPr>
        <b/>
        <sz val="10"/>
        <rFont val="Arial"/>
        <family val="2"/>
      </rPr>
      <t>Quantity of Products:</t>
    </r>
    <r>
      <rPr>
        <sz val="10"/>
        <rFont val="Arial"/>
        <family val="2"/>
      </rPr>
      <t xml:space="preserve"> In 2019 on an attributable basis, Barrick’s gold production was 5.465 million ounces and copper production was 432 million pounds of copper.</t>
    </r>
  </si>
  <si>
    <t>Social and Economic Development - Strenghthening the Chain</t>
  </si>
  <si>
    <t>Our business at a glance; 2019 Annual Information Form; 2019 Annual Report</t>
  </si>
  <si>
    <t>Message from our CEO; 2019 Annual Information Form</t>
  </si>
  <si>
    <t>Message from our CEO;</t>
  </si>
  <si>
    <t>Our approach - Governance of sustainability - Stakeholder engagement</t>
  </si>
  <si>
    <t>Human rights - Labour rights</t>
  </si>
  <si>
    <t>Our approach - Materiality assessment</t>
  </si>
  <si>
    <t xml:space="preserve">Social and economic development </t>
  </si>
  <si>
    <t>Environment - Climate Change</t>
  </si>
  <si>
    <t>2019 Annual report</t>
  </si>
  <si>
    <t>Social and economic development</t>
  </si>
  <si>
    <t xml:space="preserve">Revenue </t>
  </si>
  <si>
    <t>Goldstart</t>
  </si>
  <si>
    <t>Goldstrike/Arturo</t>
  </si>
  <si>
    <t>Phoenx</t>
  </si>
  <si>
    <t xml:space="preserve"> In 2019 we conducted one formal risk assessment, at Veladero in Argentina. </t>
  </si>
  <si>
    <t xml:space="preserve">We train all new employees on the Code of Business Conduct and Ethics during onboarding. Certain identified employees, such as country executive directors or community relations officers who may have interaction with governments and the local community, receive enhanced live training.  All full time employees are required to undergo an online annual refresher training with a goal of over 90% completion. In 2019, the global average completion rate was 92%. In addition, at least 90% of Barrick’s government-exposed employees received live training. Meeting the 90% target is part of the annual Executive remuneration scorecard. </t>
  </si>
  <si>
    <t>Cyanide management</t>
  </si>
  <si>
    <t>Environment - Climate change</t>
  </si>
  <si>
    <t>Environment - Water management</t>
  </si>
  <si>
    <t>Environment - Safe cyanide and mercury management</t>
  </si>
  <si>
    <t>Environment - Biodiversity</t>
  </si>
  <si>
    <t>Environment - Non-processing waste</t>
  </si>
  <si>
    <t xml:space="preserve">Full data set found in the attached data sheets. Air emissions data only includes sites and emissions  required by government regulation. Emissions are calculated in accordance with local regulatory requirments. </t>
  </si>
  <si>
    <t xml:space="preserve">Environment - Environmental incidents  </t>
  </si>
  <si>
    <t>Human rights - labor relations</t>
  </si>
  <si>
    <t>Health and safety</t>
  </si>
  <si>
    <t>Health and safety - safety</t>
  </si>
  <si>
    <t>Labour relations - training our talent</t>
  </si>
  <si>
    <t>Human rights - Diversity and inclusion</t>
  </si>
  <si>
    <t>Human rights</t>
  </si>
  <si>
    <t xml:space="preserve">Human rights </t>
  </si>
  <si>
    <t xml:space="preserve">There were no significant incidents or violations of rights involving indigenous populations at our sites in 2019. </t>
  </si>
  <si>
    <t>Social and economic development - community engagement</t>
  </si>
  <si>
    <t>Social and economic development - supply chain</t>
  </si>
  <si>
    <t>Our total political contributions in the US in 2019 were $20,000 made by Barrick and Nevada Gold Mines to Governor Sisolak (NV), and $22,500 via the Political Action Committee.</t>
  </si>
  <si>
    <t>Doing business in an ethical manner - political contributions</t>
  </si>
  <si>
    <t>Social and economic development - community engagement - artisanal and small-scale mining</t>
  </si>
  <si>
    <t>Social and economic development - community engagement - resettlement</t>
  </si>
  <si>
    <t>Environment - mine closure</t>
  </si>
  <si>
    <t>Approximately 28% of employees were covered by collective bargaining agreements in 2019.</t>
  </si>
  <si>
    <t>sustainability@barrick.com</t>
  </si>
  <si>
    <t>Barrick holds membership of the following national associations: Cámara Argentina de Empresarios Mineros, Cámara Minera de San Juan (Argentina), Cámara Minera y Petrolera de la República Dominicana, Consejo Minero (Chile), Chamber of Mines (Zambia), Chamber of Mines of DRC, Grouprement des Professionels des Mines de la Cote d’Ivoire (GPMCI), Chamber of Mines of Senegal, Groupement des Professionels du Secteur Minier du Mali (GPSMM), Mining Association of Canada, Nevada Mining Association, Prospectors and Developers Association of Canada, Sociedad Nacional de Mineria (Chile), Sociedad Nacional de Mineria, Petroleo y Energia (Peru).  It also holds member of the following international associations:  International Council on Mining and Metals (ICMM), the UN Global Company and International Cyanide Management Institute (ICMI) and the World Gold Council.</t>
  </si>
  <si>
    <t>Our approach - remuneration policies; 2020 Information Circular</t>
  </si>
  <si>
    <t>2020 Information Circular</t>
  </si>
  <si>
    <t xml:space="preserve"> Barrick restated its historical data following changes to the methodology to capture a wider scope of industrial emissions, updated conversion factors, and to include emissions from smaller contributors (such as gasoline). Historic data relating to grievances has been  restated to include 92 legacy grievances which were not previously accounted for.  Certain joint venture properties were also not included in Barrick’s previous reporting.</t>
  </si>
  <si>
    <t>Minera del Carmen</t>
  </si>
  <si>
    <t>Linecorp</t>
  </si>
  <si>
    <t>Toronto</t>
  </si>
  <si>
    <t>AuTec</t>
  </si>
  <si>
    <t>Donlin</t>
  </si>
  <si>
    <t>Office Santiago</t>
  </si>
  <si>
    <t>Alturas</t>
  </si>
  <si>
    <t>Annual Information Form 2019</t>
  </si>
  <si>
    <t>The following are near protected areas: Alturas (within 15km of the San Guillermo Man and Biosphere Reserve), Hemlo (10-15km from White Lake Provincial Park (IUCN Cat II), Lama, Veladero (both are in the multi-use area of San Guillermo Man and Biosphere Reserve. The nucleus of the Reserve is also an IUCN Cat II Protected Area) , Lumwana (within 10 km of the Acres Forest Reserve (IUCN unclassified Protected Area)), Pierina (5-10km from the Huascaran National Park, declared in 2009), Pueblo viejo (Infrastructure crosses Aniana  Vargas National Park - declared in 2009), Turqoise Ridge (Between 5-10km from the Osgood Mouintain Milkvetch Habitat (IUCN Cat V), North Mara (within 25km of the Serengeti National Park (IUCN Cat II)).  
The following are in areas of high biodiversity value; Lagunas Norte (Within a Biodiversity Hotspot and Endemic Bird Area), Lama, Veladero (both are within a Key Biodiversity Area), Pierina (Within a Biodiversity Hotspot Endemic Bird Area), Lumwana (Within a High Biodiversity Wilderness Area) Pueblo Viejo (Within a Biodiversity Hotspot and Endemic Bird Area), Porgera (within an Endemic Bird Area).</t>
  </si>
  <si>
    <t>United States of America*</t>
  </si>
  <si>
    <t>* Due to the Covid-19 Pandemic, the Nevada Division of Environmental Protection pushed back the reporting deadline for reporting air emissions from March 1st 2020 to May 1, therefore not all information was available at time of publication.</t>
  </si>
  <si>
    <t>Total Contributions</t>
  </si>
  <si>
    <t>Total</t>
  </si>
  <si>
    <t>Total in-country</t>
  </si>
  <si>
    <t xml:space="preserve">Payments to governments </t>
  </si>
  <si>
    <t xml:space="preserve">Payments to communities </t>
  </si>
  <si>
    <t xml:space="preserve">Purchases of Goods and services </t>
  </si>
  <si>
    <t xml:space="preserve">Total </t>
  </si>
  <si>
    <t xml:space="preserve">Other payments </t>
  </si>
  <si>
    <t xml:space="preserve">Purchases of goods and services </t>
  </si>
  <si>
    <t>Total Community Development spend</t>
  </si>
  <si>
    <t>Data on turnover not reported in 2019.  Systems for this information are still being integrated following signficant corporate actions during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</si>
</sst>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_(&quot;$&quot;* \(#,##0.00\);_(&quot;$&quot;* &quot;-&quot;??_);_(@_)"/>
    <numFmt numFmtId="43" formatCode="_(* #,##0.00_);_(* \(#,##0.00\);_(* &quot;-&quot;??_);_(@_)"/>
    <numFmt numFmtId="164" formatCode="_-* #,##0.00_-;\-* #,##0.00_-;_-* &quot;-&quot;??_-;_-@_-"/>
    <numFmt numFmtId="165" formatCode="_(* #,##0_);_(* \(#,##0\);_(* &quot;-&quot;??_);_(@_)"/>
    <numFmt numFmtId="166" formatCode="0.0"/>
    <numFmt numFmtId="167" formatCode="_(&quot;$&quot;* #,##0_);_(&quot;$&quot;* \(#,##0\);_(&quot;$&quot;* &quot;-&quot;??_);_(@_)"/>
    <numFmt numFmtId="168" formatCode="_ * #,##0.00_ ;_ * \-#,##0.00_ ;_ * &quot;-&quot;??_ ;_ @_ "/>
    <numFmt numFmtId="169" formatCode="_-* #,##0.00\ _€_-;\-* #,##0.00\ _€_-;_-* &quot;-&quot;??\ _€_-;_-@_-"/>
    <numFmt numFmtId="170" formatCode="_(&quot;€&quot;* #,##0.00_);_(&quot;€&quot;* \(#,##0.00\);_(&quot;€&quot;* &quot;-&quot;??_);_(@_)"/>
    <numFmt numFmtId="171" formatCode="[$-40C]d\-mmm\-yy;@"/>
    <numFmt numFmtId="172" formatCode="0.0000"/>
    <numFmt numFmtId="173" formatCode="_-* #,##0_-;\-* #,##0_-;_-* &quot;-&quot;??_-;_-@_-"/>
    <numFmt numFmtId="174" formatCode="_(* #,##0.000_);_(* \(#,##0.000\);_(* &quot;-&quot;??_);_(@_)"/>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i/>
      <sz val="11"/>
      <color theme="1"/>
      <name val="Calibri"/>
      <family val="2"/>
      <scheme val="minor"/>
    </font>
    <font>
      <b/>
      <i/>
      <sz val="11"/>
      <color theme="1"/>
      <name val="Calibri"/>
      <family val="2"/>
      <scheme val="minor"/>
    </font>
    <font>
      <i/>
      <sz val="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2"/>
      <color theme="1"/>
      <name val="Calibri"/>
      <family val="2"/>
      <scheme val="minor"/>
    </font>
    <font>
      <sz val="10"/>
      <name val="Arial"/>
      <family val="2"/>
    </font>
    <font>
      <sz val="10"/>
      <color indexed="8"/>
      <name val="Arial"/>
      <family val="2"/>
    </font>
    <font>
      <sz val="11"/>
      <color indexed="8"/>
      <name val="Calibri"/>
      <family val="2"/>
    </font>
    <font>
      <sz val="11"/>
      <color rgb="FF9C6500"/>
      <name val="Calibri"/>
      <family val="2"/>
      <scheme val="minor"/>
    </font>
    <font>
      <sz val="10.5"/>
      <name val="Garamond"/>
      <family val="1"/>
    </font>
    <font>
      <sz val="10"/>
      <color theme="1"/>
      <name val="Arial"/>
      <family val="2"/>
    </font>
    <font>
      <u/>
      <sz val="11"/>
      <color theme="10"/>
      <name val="Calibri"/>
      <family val="2"/>
      <scheme val="minor"/>
    </font>
    <font>
      <b/>
      <sz val="10"/>
      <name val="Arial"/>
      <family val="2"/>
    </font>
    <font>
      <sz val="10"/>
      <color rgb="FFFF0000"/>
      <name val="Arial"/>
      <family val="2"/>
    </font>
    <font>
      <b/>
      <sz val="9"/>
      <color theme="1"/>
      <name val="Arial"/>
      <family val="2"/>
    </font>
    <font>
      <sz val="11"/>
      <color rgb="FF1F497D"/>
      <name val="Calibri"/>
      <family val="2"/>
      <scheme val="minor"/>
    </font>
    <font>
      <u/>
      <sz val="11"/>
      <name val="Calibri"/>
      <family val="2"/>
      <scheme val="minor"/>
    </font>
    <font>
      <sz val="8"/>
      <color theme="1"/>
      <name val="Calibri"/>
      <family val="2"/>
      <scheme val="minor"/>
    </font>
    <font>
      <sz val="10"/>
      <color theme="1"/>
      <name val="Calibri"/>
      <family val="2"/>
      <scheme val="minor"/>
    </font>
    <font>
      <b/>
      <sz val="10"/>
      <color theme="1"/>
      <name val="Calibri"/>
      <family val="2"/>
      <scheme val="minor"/>
    </font>
  </fonts>
  <fills count="4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
      <patternFill patternType="solid">
        <fgColor theme="1" tint="0.49998474074526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0"/>
        <bgColor indexed="64"/>
      </patternFill>
    </fill>
    <fill>
      <patternFill patternType="solid">
        <fgColor theme="0" tint="-0.499984740745262"/>
        <bgColor indexed="64"/>
      </patternFill>
    </fill>
  </fills>
  <borders count="75">
    <border>
      <left/>
      <right/>
      <top/>
      <bottom/>
      <diagonal/>
    </border>
    <border>
      <left/>
      <right style="medium">
        <color indexed="64"/>
      </right>
      <top/>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auto="1"/>
      </left>
      <right/>
      <top style="medium">
        <color indexed="64"/>
      </top>
      <bottom style="medium">
        <color indexed="64"/>
      </bottom>
      <diagonal/>
    </border>
    <border>
      <left style="thin">
        <color auto="1"/>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auto="1"/>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auto="1"/>
      </left>
      <right style="medium">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medium">
        <color indexed="64"/>
      </bottom>
      <diagonal/>
    </border>
    <border>
      <left style="thick">
        <color indexed="64"/>
      </left>
      <right style="thick">
        <color indexed="64"/>
      </right>
      <top/>
      <bottom/>
      <diagonal/>
    </border>
    <border>
      <left style="thin">
        <color auto="1"/>
      </left>
      <right style="thick">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right/>
      <top/>
      <bottom style="thick">
        <color indexed="64"/>
      </bottom>
      <diagonal/>
    </border>
    <border>
      <left/>
      <right style="thick">
        <color indexed="64"/>
      </right>
      <top/>
      <bottom style="thick">
        <color indexed="64"/>
      </bottom>
      <diagonal/>
    </border>
    <border>
      <left style="thin">
        <color auto="1"/>
      </left>
      <right/>
      <top style="thick">
        <color auto="1"/>
      </top>
      <bottom style="thin">
        <color auto="1"/>
      </bottom>
      <diagonal/>
    </border>
    <border>
      <left style="thin">
        <color indexed="64"/>
      </left>
      <right/>
      <top style="thin">
        <color indexed="64"/>
      </top>
      <bottom style="medium">
        <color indexed="64"/>
      </bottom>
      <diagonal/>
    </border>
    <border>
      <left style="medium">
        <color indexed="64"/>
      </left>
      <right/>
      <top/>
      <bottom style="thick">
        <color indexed="64"/>
      </bottom>
      <diagonal/>
    </border>
    <border>
      <left style="medium">
        <color indexed="64"/>
      </left>
      <right style="thin">
        <color auto="1"/>
      </right>
      <top style="thick">
        <color auto="1"/>
      </top>
      <bottom style="thin">
        <color auto="1"/>
      </bottom>
      <diagonal/>
    </border>
  </borders>
  <cellStyleXfs count="9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xf numFmtId="0" fontId="9" fillId="0" borderId="0" applyNumberForma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7" borderId="0" applyNumberFormat="0" applyBorder="0" applyAlignment="0" applyProtection="0"/>
    <xf numFmtId="0" fontId="14" fillId="8" borderId="0" applyNumberFormat="0" applyBorder="0" applyAlignment="0" applyProtection="0"/>
    <xf numFmtId="0" fontId="15" fillId="10" borderId="9" applyNumberFormat="0" applyAlignment="0" applyProtection="0"/>
    <xf numFmtId="0" fontId="16" fillId="11" borderId="10" applyNumberFormat="0" applyAlignment="0" applyProtection="0"/>
    <xf numFmtId="0" fontId="17" fillId="11" borderId="9" applyNumberFormat="0" applyAlignment="0" applyProtection="0"/>
    <xf numFmtId="0" fontId="18" fillId="0" borderId="11" applyNumberFormat="0" applyFill="0" applyAlignment="0" applyProtection="0"/>
    <xf numFmtId="0" fontId="19" fillId="12" borderId="12" applyNumberFormat="0" applyAlignment="0" applyProtection="0"/>
    <xf numFmtId="0" fontId="20" fillId="0" borderId="0" applyNumberFormat="0" applyFill="0" applyBorder="0" applyAlignment="0" applyProtection="0"/>
    <xf numFmtId="0" fontId="1" fillId="13" borderId="13" applyNumberFormat="0" applyFont="0" applyAlignment="0" applyProtection="0"/>
    <xf numFmtId="0" fontId="21" fillId="0" borderId="0" applyNumberFormat="0" applyFill="0" applyBorder="0" applyAlignment="0" applyProtection="0"/>
    <xf numFmtId="0" fontId="2" fillId="0" borderId="14" applyNumberFormat="0" applyFill="0" applyAlignment="0" applyProtection="0"/>
    <xf numFmtId="0" fontId="2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2"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168" fontId="1" fillId="0" borderId="0" applyFont="0" applyFill="0" applyBorder="0" applyAlignment="0" applyProtection="0"/>
    <xf numFmtId="0" fontId="24" fillId="0" borderId="0"/>
    <xf numFmtId="43" fontId="1" fillId="0" borderId="0" applyFont="0" applyFill="0" applyBorder="0" applyAlignment="0" applyProtection="0"/>
    <xf numFmtId="169" fontId="1"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alignment vertical="top"/>
    </xf>
    <xf numFmtId="164" fontId="24" fillId="0" borderId="0" applyFont="0" applyFill="0" applyBorder="0" applyAlignment="0" applyProtection="0"/>
    <xf numFmtId="0" fontId="24" fillId="0" borderId="0"/>
    <xf numFmtId="0" fontId="25" fillId="0" borderId="0">
      <alignment vertical="top"/>
    </xf>
    <xf numFmtId="0" fontId="24" fillId="0" borderId="0"/>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4" fillId="0" borderId="0"/>
    <xf numFmtId="168" fontId="26"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0" fontId="25" fillId="0" borderId="0">
      <alignment vertical="top"/>
    </xf>
    <xf numFmtId="0" fontId="1" fillId="0" borderId="0"/>
    <xf numFmtId="171" fontId="1" fillId="0" borderId="0"/>
    <xf numFmtId="171" fontId="24" fillId="0" borderId="0"/>
    <xf numFmtId="0" fontId="24" fillId="0" borderId="0"/>
    <xf numFmtId="0" fontId="24" fillId="0" borderId="0"/>
    <xf numFmtId="164" fontId="24" fillId="0" borderId="0" applyFont="0" applyFill="0" applyBorder="0" applyAlignment="0" applyProtection="0"/>
    <xf numFmtId="0" fontId="27" fillId="9"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37" borderId="0" applyNumberFormat="0" applyBorder="0" applyAlignment="0" applyProtection="0"/>
    <xf numFmtId="0" fontId="24" fillId="0" borderId="0"/>
    <xf numFmtId="0" fontId="24" fillId="0" borderId="0"/>
    <xf numFmtId="0" fontId="25" fillId="0" borderId="0">
      <alignment vertical="top"/>
    </xf>
    <xf numFmtId="164" fontId="24" fillId="0" borderId="0" applyFont="0" applyFill="0" applyBorder="0" applyAlignment="0" applyProtection="0"/>
    <xf numFmtId="0" fontId="1" fillId="0" borderId="0"/>
    <xf numFmtId="168" fontId="26" fillId="0" borderId="0" applyFont="0" applyFill="0" applyBorder="0" applyAlignment="0" applyProtection="0"/>
    <xf numFmtId="0" fontId="28"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9" fillId="0" borderId="0"/>
    <xf numFmtId="0" fontId="30" fillId="0" borderId="0" applyNumberFormat="0" applyFill="0" applyBorder="0" applyAlignment="0" applyProtection="0"/>
  </cellStyleXfs>
  <cellXfs count="708">
    <xf numFmtId="0" fontId="0" fillId="0" borderId="0" xfId="0"/>
    <xf numFmtId="0" fontId="0" fillId="0" borderId="0" xfId="0" applyAlignment="1">
      <alignment wrapText="1"/>
    </xf>
    <xf numFmtId="0" fontId="0" fillId="2" borderId="0" xfId="0" applyFill="1" applyAlignment="1">
      <alignment wrapText="1"/>
    </xf>
    <xf numFmtId="0" fontId="0" fillId="3" borderId="0" xfId="0" applyFill="1" applyAlignment="1">
      <alignment wrapText="1"/>
    </xf>
    <xf numFmtId="0" fontId="0" fillId="4" borderId="0" xfId="0" applyFill="1" applyAlignment="1">
      <alignment wrapText="1"/>
    </xf>
    <xf numFmtId="0" fontId="0" fillId="2" borderId="0" xfId="0" applyFont="1" applyFill="1" applyAlignment="1">
      <alignment wrapText="1"/>
    </xf>
    <xf numFmtId="2" fontId="0" fillId="0" borderId="0" xfId="0" applyNumberFormat="1"/>
    <xf numFmtId="43" fontId="0" fillId="0" borderId="0" xfId="1" applyFont="1"/>
    <xf numFmtId="9" fontId="0" fillId="0" borderId="0" xfId="3" applyFont="1"/>
    <xf numFmtId="165" fontId="0" fillId="0" borderId="0" xfId="1" applyNumberFormat="1" applyFont="1"/>
    <xf numFmtId="0" fontId="0" fillId="0" borderId="0" xfId="0"/>
    <xf numFmtId="0" fontId="0" fillId="0" borderId="0" xfId="0" applyAlignment="1">
      <alignment wrapText="1"/>
    </xf>
    <xf numFmtId="0" fontId="0" fillId="0" borderId="0" xfId="0" applyAlignment="1">
      <alignment wrapText="1"/>
    </xf>
    <xf numFmtId="0" fontId="0" fillId="0" borderId="0" xfId="0"/>
    <xf numFmtId="0" fontId="0" fillId="0" borderId="0" xfId="0" applyAlignment="1">
      <alignment wrapText="1"/>
    </xf>
    <xf numFmtId="44" fontId="0" fillId="0" borderId="0" xfId="2" applyFont="1"/>
    <xf numFmtId="0" fontId="0" fillId="0" borderId="0" xfId="0" applyAlignment="1">
      <alignment wrapText="1"/>
    </xf>
    <xf numFmtId="0" fontId="4" fillId="0" borderId="0" xfId="0" applyFont="1" applyAlignment="1">
      <alignment vertical="top"/>
    </xf>
    <xf numFmtId="0" fontId="4" fillId="0" borderId="0" xfId="0" applyFont="1" applyAlignment="1">
      <alignment vertical="top" wrapText="1"/>
    </xf>
    <xf numFmtId="0" fontId="4" fillId="0" borderId="0" xfId="0" applyFont="1" applyAlignment="1">
      <alignment horizontal="left" vertical="top" wrapText="1" indent="1"/>
    </xf>
    <xf numFmtId="0" fontId="2" fillId="0" borderId="0" xfId="0" applyFont="1"/>
    <xf numFmtId="165" fontId="2" fillId="0" borderId="0" xfId="1" applyNumberFormat="1" applyFont="1"/>
    <xf numFmtId="165" fontId="0" fillId="5" borderId="0" xfId="1" applyNumberFormat="1" applyFont="1" applyFill="1"/>
    <xf numFmtId="165" fontId="1" fillId="0" borderId="0" xfId="1" applyNumberFormat="1" applyFont="1"/>
    <xf numFmtId="0" fontId="0" fillId="0" borderId="0" xfId="0" applyFill="1"/>
    <xf numFmtId="165" fontId="0" fillId="0" borderId="0" xfId="1" applyNumberFormat="1" applyFont="1" applyFill="1"/>
    <xf numFmtId="165" fontId="2" fillId="0" borderId="0" xfId="1" applyNumberFormat="1" applyFont="1" applyFill="1"/>
    <xf numFmtId="0" fontId="0" fillId="0" borderId="0" xfId="0"/>
    <xf numFmtId="0" fontId="0" fillId="0" borderId="0" xfId="0" applyFill="1" applyAlignment="1">
      <alignment wrapText="1"/>
    </xf>
    <xf numFmtId="165" fontId="0" fillId="0" borderId="2" xfId="1" applyNumberFormat="1" applyFont="1" applyBorder="1"/>
    <xf numFmtId="9" fontId="0" fillId="0" borderId="0" xfId="3" applyFont="1" applyFill="1"/>
    <xf numFmtId="165" fontId="1" fillId="0" borderId="0" xfId="1" applyNumberFormat="1" applyFont="1" applyFill="1"/>
    <xf numFmtId="165" fontId="1" fillId="5" borderId="0" xfId="1" applyNumberFormat="1" applyFont="1" applyFill="1"/>
    <xf numFmtId="0" fontId="0" fillId="0" borderId="4" xfId="0" applyFill="1" applyBorder="1"/>
    <xf numFmtId="0" fontId="6" fillId="0" borderId="0" xfId="0" applyFont="1"/>
    <xf numFmtId="0" fontId="6" fillId="0" borderId="0" xfId="0" applyFont="1" applyAlignment="1">
      <alignment wrapText="1"/>
    </xf>
    <xf numFmtId="0" fontId="0" fillId="0" borderId="5" xfId="0" applyBorder="1"/>
    <xf numFmtId="1" fontId="0" fillId="0" borderId="5" xfId="0" applyNumberFormat="1" applyFill="1" applyBorder="1"/>
    <xf numFmtId="0" fontId="0" fillId="0" borderId="4" xfId="0" applyBorder="1"/>
    <xf numFmtId="1" fontId="0" fillId="0" borderId="4" xfId="0" applyNumberFormat="1" applyFill="1" applyBorder="1"/>
    <xf numFmtId="0" fontId="3" fillId="0" borderId="4" xfId="0" applyFont="1" applyFill="1" applyBorder="1"/>
    <xf numFmtId="165" fontId="0" fillId="0" borderId="5" xfId="1" applyNumberFormat="1" applyFont="1" applyBorder="1"/>
    <xf numFmtId="165" fontId="0" fillId="0" borderId="5" xfId="1" applyNumberFormat="1" applyFont="1" applyFill="1" applyBorder="1"/>
    <xf numFmtId="0" fontId="0" fillId="0" borderId="0" xfId="0" applyBorder="1"/>
    <xf numFmtId="44" fontId="0" fillId="0" borderId="4" xfId="2" applyFont="1" applyBorder="1"/>
    <xf numFmtId="44" fontId="0" fillId="0" borderId="4" xfId="2" applyFont="1" applyFill="1" applyBorder="1"/>
    <xf numFmtId="165" fontId="0" fillId="0" borderId="0" xfId="1" applyNumberFormat="1" applyFont="1" applyAlignment="1">
      <alignment vertical="top" wrapText="1"/>
    </xf>
    <xf numFmtId="165" fontId="1" fillId="0" borderId="0" xfId="1" applyNumberFormat="1" applyFont="1" applyAlignment="1">
      <alignment vertical="top" wrapText="1"/>
    </xf>
    <xf numFmtId="44" fontId="0" fillId="0" borderId="0" xfId="2" applyFont="1" applyBorder="1"/>
    <xf numFmtId="44" fontId="0" fillId="0" borderId="0" xfId="2" applyFont="1" applyAlignment="1">
      <alignment horizontal="left" indent="1"/>
    </xf>
    <xf numFmtId="44" fontId="2" fillId="0" borderId="4" xfId="2" applyFont="1" applyBorder="1" applyAlignment="1">
      <alignment horizontal="left"/>
    </xf>
    <xf numFmtId="0" fontId="0" fillId="0" borderId="3" xfId="0" applyBorder="1"/>
    <xf numFmtId="1" fontId="0" fillId="0" borderId="3" xfId="0" applyNumberFormat="1" applyFill="1" applyBorder="1"/>
    <xf numFmtId="0" fontId="31" fillId="38" borderId="0" xfId="0" applyFont="1" applyFill="1" applyAlignment="1">
      <alignment horizontal="center" vertical="center" wrapText="1"/>
    </xf>
    <xf numFmtId="0" fontId="0" fillId="0" borderId="0" xfId="0" applyFont="1"/>
    <xf numFmtId="0" fontId="0" fillId="0" borderId="2" xfId="0" applyBorder="1" applyAlignment="1">
      <alignment textRotation="45" wrapText="1"/>
    </xf>
    <xf numFmtId="43" fontId="0" fillId="0" borderId="2" xfId="1" applyFont="1" applyBorder="1"/>
    <xf numFmtId="165" fontId="0" fillId="0" borderId="2" xfId="1" applyNumberFormat="1" applyFont="1" applyFill="1" applyBorder="1"/>
    <xf numFmtId="43" fontId="0" fillId="0" borderId="2" xfId="1" applyFont="1" applyFill="1" applyBorder="1"/>
    <xf numFmtId="43" fontId="0" fillId="4" borderId="2" xfId="1" applyFont="1" applyFill="1" applyBorder="1"/>
    <xf numFmtId="165" fontId="0" fillId="4" borderId="2" xfId="1" applyNumberFormat="1" applyFont="1" applyFill="1" applyBorder="1"/>
    <xf numFmtId="43" fontId="0" fillId="3" borderId="2" xfId="1" applyFont="1" applyFill="1" applyBorder="1"/>
    <xf numFmtId="165" fontId="0" fillId="3" borderId="2" xfId="1" applyNumberFormat="1" applyFont="1" applyFill="1" applyBorder="1"/>
    <xf numFmtId="0" fontId="0" fillId="3" borderId="0" xfId="0" applyFont="1" applyFill="1" applyAlignment="1">
      <alignment wrapText="1"/>
    </xf>
    <xf numFmtId="43" fontId="0" fillId="2" borderId="2" xfId="1" applyFont="1" applyFill="1" applyBorder="1"/>
    <xf numFmtId="165" fontId="0" fillId="2" borderId="2" xfId="1" applyNumberFormat="1" applyFont="1" applyFill="1" applyBorder="1"/>
    <xf numFmtId="0" fontId="0" fillId="4" borderId="2" xfId="0" applyFill="1" applyBorder="1" applyAlignment="1">
      <alignment wrapText="1"/>
    </xf>
    <xf numFmtId="0" fontId="0" fillId="3" borderId="2" xfId="0" applyFill="1" applyBorder="1" applyAlignment="1">
      <alignment wrapText="1"/>
    </xf>
    <xf numFmtId="0" fontId="0" fillId="0" borderId="2" xfId="0" applyFill="1" applyBorder="1" applyAlignment="1">
      <alignment wrapText="1"/>
    </xf>
    <xf numFmtId="0" fontId="0" fillId="3" borderId="2" xfId="0" applyFont="1" applyFill="1" applyBorder="1" applyAlignment="1">
      <alignment wrapText="1"/>
    </xf>
    <xf numFmtId="0" fontId="0" fillId="0" borderId="2" xfId="0" applyBorder="1" applyAlignment="1">
      <alignment wrapText="1"/>
    </xf>
    <xf numFmtId="0" fontId="0" fillId="2" borderId="2" xfId="0" applyFill="1" applyBorder="1" applyAlignment="1">
      <alignment wrapText="1"/>
    </xf>
    <xf numFmtId="49" fontId="33" fillId="0" borderId="0" xfId="0" applyNumberFormat="1" applyFont="1" applyAlignment="1">
      <alignment horizontal="center" vertical="center" wrapText="1"/>
    </xf>
    <xf numFmtId="0" fontId="0" fillId="0" borderId="0" xfId="0" applyAlignment="1"/>
    <xf numFmtId="165" fontId="0" fillId="0" borderId="20" xfId="1" applyNumberFormat="1" applyFont="1" applyBorder="1"/>
    <xf numFmtId="165" fontId="0" fillId="0" borderId="0" xfId="1" applyNumberFormat="1" applyFont="1" applyBorder="1" applyAlignment="1">
      <alignment horizontal="left" vertical="top" wrapText="1"/>
    </xf>
    <xf numFmtId="165" fontId="0" fillId="0" borderId="0" xfId="1" applyNumberFormat="1" applyFont="1" applyFill="1" applyBorder="1"/>
    <xf numFmtId="165" fontId="0" fillId="0" borderId="26" xfId="1" applyNumberFormat="1" applyFont="1" applyFill="1" applyBorder="1"/>
    <xf numFmtId="165" fontId="2" fillId="4" borderId="2" xfId="1" applyNumberFormat="1" applyFont="1" applyFill="1" applyBorder="1"/>
    <xf numFmtId="165" fontId="0" fillId="38" borderId="2" xfId="1" applyNumberFormat="1" applyFont="1" applyFill="1" applyBorder="1"/>
    <xf numFmtId="165" fontId="2" fillId="38" borderId="2" xfId="1" applyNumberFormat="1" applyFont="1" applyFill="1" applyBorder="1"/>
    <xf numFmtId="0" fontId="7" fillId="0" borderId="0" xfId="0" applyFont="1"/>
    <xf numFmtId="165" fontId="1" fillId="4" borderId="2" xfId="1" applyNumberFormat="1" applyFont="1" applyFill="1" applyBorder="1"/>
    <xf numFmtId="165" fontId="1" fillId="0" borderId="2" xfId="1" applyNumberFormat="1" applyFont="1" applyFill="1" applyBorder="1"/>
    <xf numFmtId="43" fontId="1" fillId="0" borderId="2" xfId="1" applyFont="1" applyFill="1" applyBorder="1"/>
    <xf numFmtId="165" fontId="1" fillId="0" borderId="2" xfId="1" applyNumberFormat="1" applyFont="1" applyFill="1" applyBorder="1" applyAlignment="1">
      <alignment horizontal="center"/>
    </xf>
    <xf numFmtId="43" fontId="1" fillId="0" borderId="0" xfId="1" applyFont="1"/>
    <xf numFmtId="165" fontId="1" fillId="3" borderId="2" xfId="1" applyNumberFormat="1" applyFont="1" applyFill="1" applyBorder="1"/>
    <xf numFmtId="0" fontId="0" fillId="3" borderId="0" xfId="0" applyFill="1"/>
    <xf numFmtId="165" fontId="1" fillId="2" borderId="2" xfId="1" applyNumberFormat="1" applyFont="1" applyFill="1" applyBorder="1"/>
    <xf numFmtId="43" fontId="1" fillId="2" borderId="2" xfId="1" applyFont="1" applyFill="1" applyBorder="1"/>
    <xf numFmtId="0" fontId="0" fillId="2" borderId="0" xfId="0" applyFont="1" applyFill="1"/>
    <xf numFmtId="0" fontId="2" fillId="0" borderId="0" xfId="0" applyFont="1" applyFill="1"/>
    <xf numFmtId="0" fontId="0" fillId="0" borderId="0" xfId="0" applyFont="1" applyFill="1"/>
    <xf numFmtId="0" fontId="0" fillId="0" borderId="16" xfId="0" applyBorder="1" applyAlignment="1">
      <alignment wrapText="1"/>
    </xf>
    <xf numFmtId="165" fontId="1" fillId="0" borderId="17" xfId="1" applyNumberFormat="1" applyFont="1" applyFill="1" applyBorder="1" applyAlignment="1">
      <alignment vertical="top" wrapText="1"/>
    </xf>
    <xf numFmtId="165" fontId="1" fillId="0" borderId="17" xfId="1" applyNumberFormat="1" applyFont="1" applyFill="1" applyBorder="1" applyAlignment="1">
      <alignment horizontal="left" vertical="top" wrapText="1"/>
    </xf>
    <xf numFmtId="165" fontId="1" fillId="0" borderId="18" xfId="1" applyNumberFormat="1" applyFont="1" applyFill="1" applyBorder="1" applyAlignment="1">
      <alignment horizontal="left" vertical="top" wrapText="1"/>
    </xf>
    <xf numFmtId="0" fontId="2" fillId="38" borderId="19" xfId="0" applyFont="1" applyFill="1" applyBorder="1" applyAlignment="1">
      <alignment wrapText="1"/>
    </xf>
    <xf numFmtId="165" fontId="2" fillId="38" borderId="20" xfId="1" applyNumberFormat="1" applyFont="1" applyFill="1" applyBorder="1"/>
    <xf numFmtId="0" fontId="2" fillId="4" borderId="19" xfId="0" applyFont="1" applyFill="1" applyBorder="1" applyAlignment="1">
      <alignment wrapText="1"/>
    </xf>
    <xf numFmtId="165" fontId="1" fillId="4" borderId="20" xfId="1" applyNumberFormat="1" applyFont="1" applyFill="1" applyBorder="1"/>
    <xf numFmtId="0" fontId="0" fillId="3" borderId="19" xfId="0" applyFont="1" applyFill="1" applyBorder="1" applyAlignment="1">
      <alignment wrapText="1"/>
    </xf>
    <xf numFmtId="165" fontId="1" fillId="3" borderId="20" xfId="1" applyNumberFormat="1" applyFont="1" applyFill="1" applyBorder="1"/>
    <xf numFmtId="0" fontId="0" fillId="0" borderId="19" xfId="0" applyFill="1" applyBorder="1" applyAlignment="1">
      <alignment wrapText="1"/>
    </xf>
    <xf numFmtId="165" fontId="1" fillId="0" borderId="20" xfId="1" applyNumberFormat="1" applyFont="1" applyFill="1" applyBorder="1"/>
    <xf numFmtId="0" fontId="0" fillId="3" borderId="19" xfId="0" applyFill="1" applyBorder="1" applyAlignment="1">
      <alignment wrapText="1"/>
    </xf>
    <xf numFmtId="165" fontId="2" fillId="4" borderId="20" xfId="1" applyNumberFormat="1" applyFont="1" applyFill="1" applyBorder="1"/>
    <xf numFmtId="0" fontId="0" fillId="2" borderId="19" xfId="0" applyFont="1" applyFill="1" applyBorder="1" applyAlignment="1">
      <alignment wrapText="1"/>
    </xf>
    <xf numFmtId="165" fontId="1" fillId="2" borderId="20" xfId="1" applyNumberFormat="1" applyFont="1" applyFill="1" applyBorder="1"/>
    <xf numFmtId="0" fontId="0" fillId="0" borderId="21" xfId="0" applyFill="1" applyBorder="1" applyAlignment="1">
      <alignment wrapText="1"/>
    </xf>
    <xf numFmtId="165" fontId="1" fillId="0" borderId="22" xfId="1" applyNumberFormat="1" applyFont="1" applyFill="1" applyBorder="1"/>
    <xf numFmtId="165" fontId="1" fillId="0" borderId="23" xfId="1" applyNumberFormat="1" applyFont="1" applyFill="1" applyBorder="1"/>
    <xf numFmtId="165" fontId="0" fillId="3" borderId="20" xfId="1" applyNumberFormat="1" applyFont="1" applyFill="1" applyBorder="1"/>
    <xf numFmtId="9" fontId="2" fillId="38" borderId="2" xfId="3" applyFont="1" applyFill="1" applyBorder="1"/>
    <xf numFmtId="165" fontId="2" fillId="38" borderId="0" xfId="1" applyNumberFormat="1" applyFont="1" applyFill="1" applyBorder="1"/>
    <xf numFmtId="165" fontId="0" fillId="0" borderId="0" xfId="1" applyNumberFormat="1" applyFont="1" applyBorder="1"/>
    <xf numFmtId="165" fontId="2" fillId="4" borderId="0" xfId="1" applyNumberFormat="1" applyFont="1" applyFill="1" applyBorder="1"/>
    <xf numFmtId="165" fontId="0" fillId="3" borderId="0" xfId="1" applyNumberFormat="1" applyFont="1" applyFill="1" applyBorder="1"/>
    <xf numFmtId="0" fontId="0" fillId="3" borderId="0" xfId="0" applyFill="1" applyBorder="1"/>
    <xf numFmtId="165" fontId="1" fillId="3" borderId="0" xfId="1" applyNumberFormat="1" applyFont="1" applyFill="1" applyBorder="1"/>
    <xf numFmtId="165" fontId="1" fillId="0" borderId="0" xfId="1" applyNumberFormat="1" applyFont="1" applyFill="1" applyBorder="1"/>
    <xf numFmtId="0" fontId="0" fillId="0" borderId="0" xfId="0" applyFill="1" applyBorder="1" applyAlignment="1">
      <alignment wrapText="1"/>
    </xf>
    <xf numFmtId="9" fontId="0" fillId="0" borderId="27" xfId="3" applyFont="1" applyBorder="1" applyAlignment="1"/>
    <xf numFmtId="0" fontId="0" fillId="0" borderId="27" xfId="0" applyBorder="1" applyAlignment="1"/>
    <xf numFmtId="166" fontId="0" fillId="0" borderId="27" xfId="0" applyNumberFormat="1" applyBorder="1" applyAlignment="1"/>
    <xf numFmtId="165" fontId="2" fillId="38" borderId="27" xfId="1" applyNumberFormat="1" applyFont="1" applyFill="1" applyBorder="1"/>
    <xf numFmtId="9" fontId="2" fillId="38" borderId="27" xfId="3" applyFont="1" applyFill="1" applyBorder="1"/>
    <xf numFmtId="165" fontId="0" fillId="0" borderId="27" xfId="1" applyNumberFormat="1" applyFont="1" applyBorder="1"/>
    <xf numFmtId="165" fontId="2" fillId="0" borderId="27" xfId="1" applyNumberFormat="1" applyFont="1" applyBorder="1"/>
    <xf numFmtId="9" fontId="0" fillId="0" borderId="27" xfId="3" applyFont="1" applyFill="1" applyBorder="1"/>
    <xf numFmtId="165" fontId="2" fillId="4" borderId="27" xfId="1" applyNumberFormat="1" applyFont="1" applyFill="1" applyBorder="1"/>
    <xf numFmtId="165" fontId="0" fillId="3" borderId="27" xfId="1" applyNumberFormat="1" applyFont="1" applyFill="1" applyBorder="1"/>
    <xf numFmtId="165" fontId="2" fillId="3" borderId="27" xfId="1" applyNumberFormat="1" applyFont="1" applyFill="1" applyBorder="1"/>
    <xf numFmtId="9" fontId="0" fillId="3" borderId="27" xfId="3" applyFont="1" applyFill="1" applyBorder="1"/>
    <xf numFmtId="165" fontId="1" fillId="3" borderId="27" xfId="1" applyNumberFormat="1" applyFont="1" applyFill="1" applyBorder="1"/>
    <xf numFmtId="165" fontId="1" fillId="0" borderId="27" xfId="1" applyNumberFormat="1" applyFont="1" applyFill="1" applyBorder="1"/>
    <xf numFmtId="9" fontId="0" fillId="0" borderId="27" xfId="3" applyFont="1" applyBorder="1"/>
    <xf numFmtId="165" fontId="0" fillId="0" borderId="27" xfId="1" applyNumberFormat="1" applyFont="1" applyFill="1" applyBorder="1"/>
    <xf numFmtId="165" fontId="2" fillId="0" borderId="27" xfId="1" applyNumberFormat="1" applyFont="1" applyFill="1" applyBorder="1"/>
    <xf numFmtId="165" fontId="1" fillId="0" borderId="27" xfId="1" applyNumberFormat="1" applyFont="1" applyFill="1" applyBorder="1" applyAlignment="1">
      <alignment horizontal="center"/>
    </xf>
    <xf numFmtId="165" fontId="3" fillId="0" borderId="27" xfId="1" applyNumberFormat="1" applyFont="1" applyBorder="1"/>
    <xf numFmtId="165" fontId="1" fillId="2" borderId="27" xfId="1" applyNumberFormat="1" applyFont="1" applyFill="1" applyBorder="1"/>
    <xf numFmtId="165" fontId="0" fillId="2" borderId="27" xfId="1" applyNumberFormat="1" applyFont="1" applyFill="1" applyBorder="1"/>
    <xf numFmtId="165" fontId="2" fillId="2" borderId="27" xfId="1" applyNumberFormat="1" applyFont="1" applyFill="1" applyBorder="1"/>
    <xf numFmtId="9" fontId="0" fillId="2" borderId="27" xfId="3" applyFont="1" applyFill="1" applyBorder="1"/>
    <xf numFmtId="9" fontId="2" fillId="4" borderId="27" xfId="3" applyFont="1" applyFill="1" applyBorder="1"/>
    <xf numFmtId="165" fontId="2" fillId="38" borderId="25" xfId="1" applyNumberFormat="1" applyFont="1" applyFill="1" applyBorder="1"/>
    <xf numFmtId="165" fontId="2" fillId="38" borderId="26" xfId="1" applyNumberFormat="1" applyFont="1" applyFill="1" applyBorder="1"/>
    <xf numFmtId="165" fontId="2" fillId="4" borderId="26" xfId="1" applyNumberFormat="1" applyFont="1" applyFill="1" applyBorder="1"/>
    <xf numFmtId="165" fontId="0" fillId="0" borderId="26" xfId="1" applyNumberFormat="1" applyFont="1" applyBorder="1"/>
    <xf numFmtId="165" fontId="2" fillId="0" borderId="29" xfId="1" applyNumberFormat="1" applyFont="1" applyBorder="1" applyAlignment="1"/>
    <xf numFmtId="165" fontId="2" fillId="38" borderId="28" xfId="1" applyNumberFormat="1" applyFont="1" applyFill="1" applyBorder="1"/>
    <xf numFmtId="165" fontId="2" fillId="38" borderId="29" xfId="1" applyNumberFormat="1" applyFont="1" applyFill="1" applyBorder="1"/>
    <xf numFmtId="165" fontId="0" fillId="0" borderId="28" xfId="1" applyNumberFormat="1" applyFont="1" applyBorder="1"/>
    <xf numFmtId="165" fontId="2" fillId="0" borderId="29" xfId="1" applyNumberFormat="1" applyFont="1" applyBorder="1"/>
    <xf numFmtId="165" fontId="2" fillId="4" borderId="28" xfId="1" applyNumberFormat="1" applyFont="1" applyFill="1" applyBorder="1"/>
    <xf numFmtId="165" fontId="2" fillId="4" borderId="29" xfId="1" applyNumberFormat="1" applyFont="1" applyFill="1" applyBorder="1"/>
    <xf numFmtId="165" fontId="0" fillId="3" borderId="28" xfId="1" applyNumberFormat="1" applyFont="1" applyFill="1" applyBorder="1"/>
    <xf numFmtId="165" fontId="2" fillId="3" borderId="29" xfId="1" applyNumberFormat="1" applyFont="1" applyFill="1" applyBorder="1"/>
    <xf numFmtId="165" fontId="0" fillId="0" borderId="28" xfId="1" applyNumberFormat="1" applyFont="1" applyFill="1" applyBorder="1"/>
    <xf numFmtId="165" fontId="2" fillId="0" borderId="29" xfId="1" applyNumberFormat="1" applyFont="1" applyFill="1" applyBorder="1"/>
    <xf numFmtId="165" fontId="3" fillId="0" borderId="28" xfId="1" applyNumberFormat="1" applyFont="1" applyBorder="1"/>
    <xf numFmtId="165" fontId="0" fillId="2" borderId="28" xfId="1" applyNumberFormat="1" applyFont="1" applyFill="1" applyBorder="1"/>
    <xf numFmtId="165" fontId="2" fillId="2" borderId="29" xfId="1" applyNumberFormat="1" applyFont="1" applyFill="1" applyBorder="1"/>
    <xf numFmtId="165" fontId="0" fillId="0" borderId="29" xfId="1" applyNumberFormat="1" applyFont="1" applyBorder="1"/>
    <xf numFmtId="165" fontId="0" fillId="0" borderId="30" xfId="1" applyNumberFormat="1" applyFont="1" applyBorder="1"/>
    <xf numFmtId="165" fontId="0" fillId="0" borderId="31" xfId="1" applyNumberFormat="1" applyFont="1" applyBorder="1"/>
    <xf numFmtId="165" fontId="2" fillId="0" borderId="31" xfId="1" applyNumberFormat="1" applyFont="1" applyBorder="1"/>
    <xf numFmtId="165" fontId="2" fillId="0" borderId="32" xfId="1" applyNumberFormat="1" applyFont="1" applyBorder="1"/>
    <xf numFmtId="165" fontId="2" fillId="0" borderId="25" xfId="1" applyNumberFormat="1" applyFont="1" applyBorder="1" applyAlignment="1"/>
    <xf numFmtId="165" fontId="2" fillId="0" borderId="25" xfId="1" applyNumberFormat="1" applyFont="1" applyBorder="1"/>
    <xf numFmtId="165" fontId="2" fillId="4" borderId="25" xfId="1" applyNumberFormat="1" applyFont="1" applyFill="1" applyBorder="1"/>
    <xf numFmtId="165" fontId="2" fillId="3" borderId="25" xfId="1" applyNumberFormat="1" applyFont="1" applyFill="1" applyBorder="1"/>
    <xf numFmtId="165" fontId="2" fillId="0" borderId="25" xfId="1" applyNumberFormat="1" applyFont="1" applyFill="1" applyBorder="1"/>
    <xf numFmtId="165" fontId="2" fillId="2" borderId="25" xfId="1" applyNumberFormat="1" applyFont="1" applyFill="1" applyBorder="1"/>
    <xf numFmtId="165" fontId="0" fillId="0" borderId="25" xfId="1" applyNumberFormat="1" applyFont="1" applyBorder="1"/>
    <xf numFmtId="165" fontId="0" fillId="3" borderId="26" xfId="1" applyNumberFormat="1" applyFont="1" applyFill="1" applyBorder="1"/>
    <xf numFmtId="165" fontId="0" fillId="2" borderId="26" xfId="1" applyNumberFormat="1" applyFont="1" applyFill="1" applyBorder="1"/>
    <xf numFmtId="165" fontId="0" fillId="3" borderId="29" xfId="1" applyNumberFormat="1" applyFont="1" applyFill="1" applyBorder="1"/>
    <xf numFmtId="165" fontId="2" fillId="38" borderId="37" xfId="1" applyNumberFormat="1" applyFont="1" applyFill="1" applyBorder="1"/>
    <xf numFmtId="165" fontId="2" fillId="0" borderId="37" xfId="1" applyNumberFormat="1" applyFont="1" applyBorder="1"/>
    <xf numFmtId="165" fontId="2" fillId="4" borderId="37" xfId="1" applyNumberFormat="1" applyFont="1" applyFill="1" applyBorder="1"/>
    <xf numFmtId="165" fontId="2" fillId="3" borderId="37" xfId="1" applyNumberFormat="1" applyFont="1" applyFill="1" applyBorder="1"/>
    <xf numFmtId="165" fontId="2" fillId="0" borderId="37" xfId="1" applyNumberFormat="1" applyFont="1" applyFill="1" applyBorder="1"/>
    <xf numFmtId="165" fontId="2" fillId="2" borderId="37" xfId="1" applyNumberFormat="1" applyFont="1" applyFill="1" applyBorder="1"/>
    <xf numFmtId="165" fontId="0" fillId="0" borderId="37" xfId="1" applyNumberFormat="1" applyFont="1" applyBorder="1"/>
    <xf numFmtId="165" fontId="2" fillId="0" borderId="38" xfId="1" applyNumberFormat="1" applyFont="1" applyBorder="1"/>
    <xf numFmtId="165" fontId="2" fillId="38" borderId="40" xfId="1" applyNumberFormat="1" applyFont="1" applyFill="1" applyBorder="1"/>
    <xf numFmtId="165" fontId="2" fillId="4" borderId="40" xfId="1" applyNumberFormat="1" applyFont="1" applyFill="1" applyBorder="1"/>
    <xf numFmtId="165" fontId="0" fillId="0" borderId="40" xfId="1" applyNumberFormat="1" applyFont="1" applyBorder="1"/>
    <xf numFmtId="165" fontId="2" fillId="0" borderId="36" xfId="1" applyNumberFormat="1" applyFont="1" applyBorder="1" applyAlignment="1"/>
    <xf numFmtId="165" fontId="2" fillId="0" borderId="37" xfId="1" applyNumberFormat="1" applyFont="1" applyBorder="1" applyAlignment="1"/>
    <xf numFmtId="165" fontId="2" fillId="0" borderId="1" xfId="1" applyNumberFormat="1" applyFont="1" applyBorder="1" applyAlignment="1"/>
    <xf numFmtId="165" fontId="2" fillId="0" borderId="43" xfId="1" applyNumberFormat="1" applyFont="1" applyBorder="1"/>
    <xf numFmtId="165" fontId="2" fillId="0" borderId="44" xfId="1" applyNumberFormat="1" applyFont="1" applyBorder="1" applyAlignment="1"/>
    <xf numFmtId="165" fontId="2" fillId="38" borderId="1" xfId="1" applyNumberFormat="1" applyFont="1" applyFill="1" applyBorder="1"/>
    <xf numFmtId="165" fontId="2" fillId="0" borderId="1" xfId="1" applyNumberFormat="1" applyFont="1" applyBorder="1"/>
    <xf numFmtId="165" fontId="2" fillId="4" borderId="1" xfId="1" applyNumberFormat="1" applyFont="1" applyFill="1" applyBorder="1"/>
    <xf numFmtId="165" fontId="2" fillId="3" borderId="1" xfId="1" applyNumberFormat="1" applyFont="1" applyFill="1" applyBorder="1"/>
    <xf numFmtId="165" fontId="2" fillId="0" borderId="1" xfId="1" applyNumberFormat="1" applyFont="1" applyFill="1" applyBorder="1"/>
    <xf numFmtId="165" fontId="2" fillId="2" borderId="1" xfId="1" applyNumberFormat="1" applyFont="1" applyFill="1" applyBorder="1"/>
    <xf numFmtId="165" fontId="0" fillId="0" borderId="1" xfId="1" applyNumberFormat="1" applyFont="1" applyBorder="1"/>
    <xf numFmtId="165" fontId="2" fillId="0" borderId="45" xfId="1" applyNumberFormat="1" applyFont="1" applyBorder="1"/>
    <xf numFmtId="165" fontId="0" fillId="0" borderId="26" xfId="1" applyNumberFormat="1" applyFont="1" applyBorder="1" applyAlignment="1"/>
    <xf numFmtId="172" fontId="0" fillId="3" borderId="27" xfId="0" applyNumberFormat="1" applyFill="1" applyBorder="1"/>
    <xf numFmtId="172" fontId="0" fillId="0" borderId="27" xfId="0" applyNumberFormat="1" applyBorder="1"/>
    <xf numFmtId="172" fontId="2" fillId="4" borderId="27" xfId="0" applyNumberFormat="1" applyFont="1" applyFill="1" applyBorder="1"/>
    <xf numFmtId="172" fontId="0" fillId="3" borderId="27" xfId="1" applyNumberFormat="1" applyFont="1" applyFill="1" applyBorder="1"/>
    <xf numFmtId="172" fontId="0" fillId="0" borderId="27" xfId="1" applyNumberFormat="1" applyFont="1" applyFill="1" applyBorder="1"/>
    <xf numFmtId="172" fontId="0" fillId="2" borderId="27" xfId="0" applyNumberFormat="1" applyFill="1" applyBorder="1"/>
    <xf numFmtId="172" fontId="0" fillId="0" borderId="27" xfId="0" applyNumberFormat="1" applyFill="1" applyBorder="1"/>
    <xf numFmtId="172" fontId="2" fillId="38" borderId="27" xfId="1" applyNumberFormat="1" applyFont="1" applyFill="1" applyBorder="1"/>
    <xf numFmtId="172" fontId="0" fillId="0" borderId="27" xfId="1" applyNumberFormat="1" applyFont="1" applyBorder="1"/>
    <xf numFmtId="172" fontId="2" fillId="4" borderId="27" xfId="1" applyNumberFormat="1" applyFont="1" applyFill="1" applyBorder="1"/>
    <xf numFmtId="172" fontId="0" fillId="2" borderId="27" xfId="1" applyNumberFormat="1" applyFont="1" applyFill="1" applyBorder="1"/>
    <xf numFmtId="0" fontId="0" fillId="0" borderId="36" xfId="0" applyBorder="1" applyAlignment="1">
      <alignment wrapText="1"/>
    </xf>
    <xf numFmtId="0" fontId="0" fillId="0" borderId="37" xfId="0" applyBorder="1" applyAlignment="1">
      <alignment wrapText="1"/>
    </xf>
    <xf numFmtId="0" fontId="0" fillId="0" borderId="37" xfId="0" applyBorder="1" applyAlignment="1">
      <alignment horizontal="center" vertical="center" wrapText="1"/>
    </xf>
    <xf numFmtId="0" fontId="0" fillId="0" borderId="37" xfId="0" applyFill="1" applyBorder="1" applyAlignment="1">
      <alignment wrapText="1"/>
    </xf>
    <xf numFmtId="0" fontId="2" fillId="4" borderId="37" xfId="0" applyFont="1" applyFill="1" applyBorder="1" applyAlignment="1">
      <alignment wrapText="1"/>
    </xf>
    <xf numFmtId="0" fontId="0" fillId="3" borderId="37" xfId="0" applyFont="1" applyFill="1" applyBorder="1" applyAlignment="1">
      <alignment wrapText="1"/>
    </xf>
    <xf numFmtId="0" fontId="0" fillId="3" borderId="37" xfId="0" applyFill="1" applyBorder="1" applyAlignment="1">
      <alignment wrapText="1"/>
    </xf>
    <xf numFmtId="165" fontId="0" fillId="3" borderId="37" xfId="1" applyNumberFormat="1" applyFont="1" applyFill="1" applyBorder="1" applyAlignment="1">
      <alignment wrapText="1"/>
    </xf>
    <xf numFmtId="165" fontId="0" fillId="0" borderId="37" xfId="1" applyNumberFormat="1" applyFont="1" applyFill="1" applyBorder="1" applyAlignment="1">
      <alignment wrapText="1"/>
    </xf>
    <xf numFmtId="2" fontId="0" fillId="3" borderId="37" xfId="0" applyNumberFormat="1" applyFill="1" applyBorder="1" applyAlignment="1">
      <alignment wrapText="1"/>
    </xf>
    <xf numFmtId="0" fontId="0" fillId="2" borderId="37" xfId="0" applyFill="1" applyBorder="1" applyAlignment="1">
      <alignment wrapText="1"/>
    </xf>
    <xf numFmtId="0" fontId="0" fillId="0" borderId="38" xfId="0" applyFill="1" applyBorder="1" applyAlignment="1">
      <alignment wrapText="1"/>
    </xf>
    <xf numFmtId="165" fontId="0" fillId="0" borderId="1" xfId="1" applyNumberFormat="1" applyFont="1" applyFill="1" applyBorder="1"/>
    <xf numFmtId="165" fontId="0" fillId="0" borderId="47" xfId="1" applyNumberFormat="1" applyFont="1" applyBorder="1"/>
    <xf numFmtId="165" fontId="0" fillId="0" borderId="45" xfId="1" applyNumberFormat="1" applyFont="1" applyBorder="1"/>
    <xf numFmtId="0" fontId="0" fillId="3" borderId="4" xfId="0" applyFill="1" applyBorder="1"/>
    <xf numFmtId="0" fontId="0" fillId="3" borderId="3" xfId="0" applyFill="1" applyBorder="1"/>
    <xf numFmtId="0" fontId="0" fillId="3" borderId="5" xfId="0" applyFill="1" applyBorder="1"/>
    <xf numFmtId="44" fontId="0" fillId="3" borderId="4" xfId="2" applyFont="1" applyFill="1" applyBorder="1"/>
    <xf numFmtId="165" fontId="0" fillId="3" borderId="1" xfId="1" applyNumberFormat="1" applyFont="1" applyFill="1" applyBorder="1"/>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vertical="top" wrapText="1"/>
    </xf>
    <xf numFmtId="44" fontId="0" fillId="0" borderId="4" xfId="2" applyFont="1" applyBorder="1" applyAlignment="1">
      <alignment vertical="top" wrapText="1"/>
    </xf>
    <xf numFmtId="165" fontId="0" fillId="0" borderId="0" xfId="1" applyNumberFormat="1" applyFont="1" applyBorder="1" applyAlignment="1">
      <alignment vertical="top" wrapText="1"/>
    </xf>
    <xf numFmtId="165" fontId="0" fillId="0" borderId="1" xfId="1" applyNumberFormat="1" applyFont="1" applyBorder="1" applyAlignment="1">
      <alignment horizontal="left" vertical="top" wrapText="1"/>
    </xf>
    <xf numFmtId="0" fontId="0" fillId="4" borderId="40" xfId="0" applyFill="1" applyBorder="1" applyAlignment="1">
      <alignment wrapText="1"/>
    </xf>
    <xf numFmtId="0" fontId="0" fillId="3" borderId="40" xfId="0" applyFill="1" applyBorder="1" applyAlignment="1">
      <alignment wrapText="1"/>
    </xf>
    <xf numFmtId="0" fontId="2" fillId="4" borderId="0" xfId="0" applyFont="1" applyFill="1" applyAlignment="1">
      <alignment wrapText="1"/>
    </xf>
    <xf numFmtId="0" fontId="2" fillId="4" borderId="40" xfId="0" applyFont="1" applyFill="1" applyBorder="1" applyAlignment="1">
      <alignment wrapText="1"/>
    </xf>
    <xf numFmtId="0" fontId="2" fillId="38" borderId="0" xfId="0" applyFont="1" applyFill="1" applyAlignment="1">
      <alignment wrapText="1"/>
    </xf>
    <xf numFmtId="0" fontId="2" fillId="38" borderId="40" xfId="0" applyFont="1" applyFill="1" applyBorder="1" applyAlignment="1">
      <alignment wrapText="1"/>
    </xf>
    <xf numFmtId="0" fontId="2" fillId="4" borderId="4" xfId="0" applyFont="1" applyFill="1" applyBorder="1"/>
    <xf numFmtId="0" fontId="2" fillId="4" borderId="3" xfId="0" applyFont="1" applyFill="1" applyBorder="1"/>
    <xf numFmtId="0" fontId="2" fillId="4" borderId="5" xfId="0" applyFont="1" applyFill="1" applyBorder="1"/>
    <xf numFmtId="44" fontId="2" fillId="4" borderId="4" xfId="2" applyFont="1" applyFill="1" applyBorder="1"/>
    <xf numFmtId="0" fontId="8" fillId="2" borderId="4" xfId="0" applyFont="1" applyFill="1" applyBorder="1"/>
    <xf numFmtId="0" fontId="6" fillId="2" borderId="3" xfId="0" applyFont="1" applyFill="1" applyBorder="1"/>
    <xf numFmtId="0" fontId="6" fillId="2" borderId="5" xfId="0" applyFont="1" applyFill="1" applyBorder="1"/>
    <xf numFmtId="0" fontId="6" fillId="2" borderId="4" xfId="0" applyFont="1" applyFill="1" applyBorder="1"/>
    <xf numFmtId="44" fontId="6" fillId="2" borderId="4" xfId="2" applyFont="1" applyFill="1" applyBorder="1"/>
    <xf numFmtId="165" fontId="6" fillId="2" borderId="0" xfId="1" applyNumberFormat="1" applyFont="1" applyFill="1" applyBorder="1"/>
    <xf numFmtId="165" fontId="6" fillId="2" borderId="1" xfId="1" applyNumberFormat="1" applyFont="1" applyFill="1" applyBorder="1"/>
    <xf numFmtId="0" fontId="0" fillId="0" borderId="39" xfId="0" applyBorder="1" applyAlignment="1">
      <alignment wrapText="1"/>
    </xf>
    <xf numFmtId="0" fontId="0" fillId="0" borderId="46" xfId="0" applyBorder="1"/>
    <xf numFmtId="0" fontId="0" fillId="0" borderId="46" xfId="0" applyFill="1" applyBorder="1"/>
    <xf numFmtId="0" fontId="0" fillId="0" borderId="40" xfId="0" applyBorder="1" applyAlignment="1">
      <alignment wrapText="1"/>
    </xf>
    <xf numFmtId="0" fontId="0" fillId="0" borderId="0" xfId="0" applyBorder="1" applyAlignment="1">
      <alignment horizontal="left" vertical="top" wrapText="1"/>
    </xf>
    <xf numFmtId="0" fontId="2" fillId="38" borderId="0" xfId="0" applyFont="1" applyFill="1" applyBorder="1" applyAlignment="1">
      <alignment wrapText="1"/>
    </xf>
    <xf numFmtId="165" fontId="2" fillId="38" borderId="0" xfId="1" applyNumberFormat="1" applyFont="1" applyFill="1" applyBorder="1" applyAlignment="1">
      <alignment wrapText="1"/>
    </xf>
    <xf numFmtId="165" fontId="2" fillId="38" borderId="1" xfId="1" applyNumberFormat="1" applyFont="1" applyFill="1" applyBorder="1" applyAlignment="1">
      <alignment wrapText="1"/>
    </xf>
    <xf numFmtId="0" fontId="2" fillId="4" borderId="0" xfId="0" applyFont="1" applyFill="1" applyBorder="1" applyAlignment="1">
      <alignment wrapText="1"/>
    </xf>
    <xf numFmtId="165" fontId="2" fillId="4" borderId="0" xfId="1" applyNumberFormat="1" applyFont="1" applyFill="1" applyBorder="1" applyAlignment="1">
      <alignment wrapText="1"/>
    </xf>
    <xf numFmtId="165" fontId="2" fillId="4" borderId="1" xfId="1" applyNumberFormat="1" applyFont="1" applyFill="1" applyBorder="1" applyAlignment="1">
      <alignment wrapText="1"/>
    </xf>
    <xf numFmtId="0" fontId="0" fillId="3" borderId="40" xfId="0" applyFont="1" applyFill="1" applyBorder="1" applyAlignment="1">
      <alignment wrapText="1"/>
    </xf>
    <xf numFmtId="0" fontId="0" fillId="0" borderId="40" xfId="0" applyFill="1" applyBorder="1" applyAlignment="1">
      <alignment wrapText="1"/>
    </xf>
    <xf numFmtId="1" fontId="0" fillId="0" borderId="0" xfId="0" applyNumberFormat="1" applyFill="1" applyBorder="1"/>
    <xf numFmtId="0" fontId="2" fillId="4" borderId="0" xfId="0" applyFont="1" applyFill="1" applyBorder="1"/>
    <xf numFmtId="0" fontId="6" fillId="2" borderId="40" xfId="0" applyFont="1" applyFill="1" applyBorder="1" applyAlignment="1">
      <alignment wrapText="1"/>
    </xf>
    <xf numFmtId="0" fontId="6" fillId="2" borderId="0" xfId="0" applyFont="1" applyFill="1" applyBorder="1"/>
    <xf numFmtId="0" fontId="0" fillId="0" borderId="41" xfId="0" applyBorder="1" applyAlignment="1">
      <alignment wrapText="1"/>
    </xf>
    <xf numFmtId="0" fontId="0" fillId="0" borderId="48" xfId="0" applyBorder="1"/>
    <xf numFmtId="0" fontId="0" fillId="0" borderId="47" xfId="0" applyBorder="1"/>
    <xf numFmtId="44" fontId="0" fillId="0" borderId="48" xfId="2" applyFont="1" applyBorder="1"/>
    <xf numFmtId="165" fontId="0" fillId="3" borderId="40" xfId="1" applyNumberFormat="1" applyFont="1" applyFill="1" applyBorder="1"/>
    <xf numFmtId="165" fontId="0" fillId="0" borderId="40" xfId="1" applyNumberFormat="1" applyFont="1" applyFill="1" applyBorder="1"/>
    <xf numFmtId="165" fontId="6" fillId="2" borderId="40" xfId="1" applyNumberFormat="1" applyFont="1" applyFill="1" applyBorder="1"/>
    <xf numFmtId="165" fontId="0" fillId="0" borderId="41" xfId="1" applyNumberFormat="1" applyFont="1" applyBorder="1"/>
    <xf numFmtId="165" fontId="0" fillId="0" borderId="40" xfId="1" applyNumberFormat="1" applyFont="1" applyBorder="1" applyAlignment="1">
      <alignment vertical="top" wrapText="1"/>
    </xf>
    <xf numFmtId="165" fontId="1" fillId="0" borderId="0" xfId="1" applyNumberFormat="1" applyFont="1" applyBorder="1"/>
    <xf numFmtId="165" fontId="1" fillId="39" borderId="0" xfId="1" applyNumberFormat="1" applyFont="1" applyFill="1" applyBorder="1"/>
    <xf numFmtId="165" fontId="1" fillId="0" borderId="40" xfId="1" applyNumberFormat="1" applyFont="1" applyBorder="1"/>
    <xf numFmtId="165" fontId="1" fillId="0" borderId="1" xfId="1" applyNumberFormat="1" applyFont="1" applyBorder="1"/>
    <xf numFmtId="165" fontId="1" fillId="39" borderId="1" xfId="1" applyNumberFormat="1" applyFont="1" applyFill="1" applyBorder="1"/>
    <xf numFmtId="165" fontId="1" fillId="0" borderId="40" xfId="1" applyNumberFormat="1" applyFont="1" applyFill="1" applyBorder="1"/>
    <xf numFmtId="165" fontId="1" fillId="0" borderId="1" xfId="1" applyNumberFormat="1" applyFont="1" applyFill="1" applyBorder="1"/>
    <xf numFmtId="165" fontId="2" fillId="0" borderId="19" xfId="1" applyNumberFormat="1" applyFont="1" applyBorder="1" applyAlignment="1">
      <alignment wrapText="1"/>
    </xf>
    <xf numFmtId="165" fontId="2" fillId="0" borderId="2" xfId="1" applyNumberFormat="1" applyFont="1" applyBorder="1" applyAlignment="1">
      <alignment wrapText="1"/>
    </xf>
    <xf numFmtId="165" fontId="2" fillId="0" borderId="53" xfId="1" applyNumberFormat="1" applyFont="1" applyBorder="1" applyAlignment="1">
      <alignment wrapText="1"/>
    </xf>
    <xf numFmtId="165" fontId="2" fillId="0" borderId="15" xfId="1" applyNumberFormat="1" applyFont="1" applyBorder="1" applyAlignment="1">
      <alignment wrapText="1"/>
    </xf>
    <xf numFmtId="165" fontId="1" fillId="0" borderId="26" xfId="1" applyNumberFormat="1" applyFont="1" applyBorder="1"/>
    <xf numFmtId="165" fontId="1" fillId="0" borderId="26" xfId="1" applyNumberFormat="1" applyFont="1" applyFill="1" applyBorder="1"/>
    <xf numFmtId="165" fontId="2" fillId="38" borderId="24" xfId="1" applyNumberFormat="1" applyFont="1" applyFill="1" applyBorder="1"/>
    <xf numFmtId="165" fontId="1" fillId="3" borderId="40" xfId="1" applyNumberFormat="1" applyFont="1" applyFill="1" applyBorder="1"/>
    <xf numFmtId="165" fontId="1" fillId="3" borderId="26" xfId="1" applyNumberFormat="1" applyFont="1" applyFill="1" applyBorder="1"/>
    <xf numFmtId="165" fontId="1" fillId="3" borderId="1" xfId="1" applyNumberFormat="1" applyFont="1" applyFill="1" applyBorder="1"/>
    <xf numFmtId="165" fontId="0" fillId="0" borderId="28" xfId="1" applyNumberFormat="1" applyFont="1" applyBorder="1" applyAlignment="1">
      <alignment horizontal="center" vertical="center" wrapText="1"/>
    </xf>
    <xf numFmtId="165" fontId="0" fillId="0" borderId="27" xfId="1" applyNumberFormat="1" applyFont="1" applyBorder="1" applyAlignment="1">
      <alignment horizontal="center" vertical="center" wrapText="1"/>
    </xf>
    <xf numFmtId="165" fontId="2" fillId="0" borderId="27" xfId="1" applyNumberFormat="1" applyFont="1" applyBorder="1" applyAlignment="1">
      <alignment horizontal="center" vertical="center" wrapText="1"/>
    </xf>
    <xf numFmtId="165" fontId="2" fillId="0" borderId="25" xfId="1" applyNumberFormat="1" applyFont="1" applyBorder="1" applyAlignment="1">
      <alignment horizontal="center" vertical="center" wrapText="1"/>
    </xf>
    <xf numFmtId="165" fontId="2" fillId="0" borderId="37" xfId="1" applyNumberFormat="1" applyFont="1" applyBorder="1" applyAlignment="1">
      <alignment horizontal="center" vertical="center" wrapText="1"/>
    </xf>
    <xf numFmtId="165" fontId="2" fillId="0" borderId="1" xfId="1" applyNumberFormat="1" applyFont="1" applyBorder="1" applyAlignment="1">
      <alignment horizontal="center" vertical="center" wrapText="1"/>
    </xf>
    <xf numFmtId="165" fontId="2" fillId="0" borderId="29" xfId="1" applyNumberFormat="1" applyFont="1" applyBorder="1" applyAlignment="1">
      <alignment horizontal="center" vertical="center" wrapText="1"/>
    </xf>
    <xf numFmtId="165" fontId="0" fillId="0" borderId="26" xfId="1" applyNumberFormat="1" applyFont="1" applyBorder="1" applyAlignment="1">
      <alignment horizontal="center" vertical="center" wrapText="1"/>
    </xf>
    <xf numFmtId="9" fontId="0" fillId="0" borderId="27" xfId="3" applyFont="1" applyBorder="1" applyAlignment="1">
      <alignment horizontal="center" vertical="center" wrapText="1"/>
    </xf>
    <xf numFmtId="0" fontId="0" fillId="0" borderId="27" xfId="0" applyBorder="1" applyAlignment="1">
      <alignment horizontal="center" vertical="center" wrapText="1"/>
    </xf>
    <xf numFmtId="165" fontId="1" fillId="0" borderId="27" xfId="1" applyNumberFormat="1" applyFont="1" applyFill="1" applyBorder="1" applyAlignment="1">
      <alignment horizontal="center" vertical="center" wrapText="1"/>
    </xf>
    <xf numFmtId="0" fontId="0" fillId="0" borderId="0" xfId="0" applyAlignment="1">
      <alignment horizontal="center" vertical="center" wrapText="1"/>
    </xf>
    <xf numFmtId="0" fontId="2" fillId="0" borderId="0" xfId="0" applyFont="1" applyAlignment="1">
      <alignment wrapText="1"/>
    </xf>
    <xf numFmtId="165" fontId="1" fillId="0" borderId="25" xfId="1" applyNumberFormat="1" applyFont="1" applyFill="1" applyBorder="1"/>
    <xf numFmtId="165" fontId="1" fillId="3" borderId="25" xfId="1" applyNumberFormat="1" applyFont="1" applyFill="1" applyBorder="1"/>
    <xf numFmtId="165" fontId="1" fillId="2" borderId="25" xfId="1" applyNumberFormat="1" applyFont="1" applyFill="1" applyBorder="1"/>
    <xf numFmtId="9" fontId="1" fillId="0" borderId="2" xfId="3" applyFont="1" applyFill="1" applyBorder="1"/>
    <xf numFmtId="9" fontId="1" fillId="4" borderId="2" xfId="3" applyFont="1" applyFill="1" applyBorder="1"/>
    <xf numFmtId="9" fontId="1" fillId="3" borderId="2" xfId="3" applyFont="1" applyFill="1" applyBorder="1"/>
    <xf numFmtId="9" fontId="2" fillId="4" borderId="2" xfId="3" applyFont="1" applyFill="1" applyBorder="1"/>
    <xf numFmtId="0" fontId="0" fillId="38" borderId="40" xfId="0" applyFill="1" applyBorder="1" applyAlignment="1">
      <alignment wrapText="1"/>
    </xf>
    <xf numFmtId="0" fontId="0" fillId="2" borderId="40" xfId="0" applyFill="1" applyBorder="1" applyAlignment="1">
      <alignment wrapText="1"/>
    </xf>
    <xf numFmtId="165" fontId="0" fillId="6" borderId="2" xfId="1" applyNumberFormat="1" applyFont="1" applyFill="1" applyBorder="1"/>
    <xf numFmtId="0" fontId="0" fillId="0" borderId="17" xfId="0" applyBorder="1" applyAlignment="1">
      <alignment wrapText="1"/>
    </xf>
    <xf numFmtId="0" fontId="0" fillId="0" borderId="18" xfId="0" applyBorder="1" applyAlignment="1">
      <alignment wrapText="1"/>
    </xf>
    <xf numFmtId="165" fontId="0" fillId="38" borderId="20" xfId="1" applyNumberFormat="1" applyFont="1" applyFill="1" applyBorder="1"/>
    <xf numFmtId="165" fontId="0" fillId="4" borderId="20" xfId="1" applyNumberFormat="1" applyFont="1" applyFill="1" applyBorder="1"/>
    <xf numFmtId="165" fontId="0" fillId="6" borderId="20" xfId="1" applyNumberFormat="1" applyFont="1" applyFill="1" applyBorder="1"/>
    <xf numFmtId="165" fontId="0" fillId="2" borderId="20" xfId="1" applyNumberFormat="1" applyFont="1" applyFill="1" applyBorder="1"/>
    <xf numFmtId="165" fontId="0" fillId="0" borderId="0" xfId="0" applyNumberFormat="1" applyFill="1"/>
    <xf numFmtId="165" fontId="6" fillId="0" borderId="41" xfId="1" applyNumberFormat="1" applyFont="1" applyBorder="1"/>
    <xf numFmtId="165" fontId="6" fillId="0" borderId="47" xfId="1" applyNumberFormat="1" applyFont="1" applyBorder="1"/>
    <xf numFmtId="165" fontId="6" fillId="0" borderId="56" xfId="1" applyNumberFormat="1" applyFont="1" applyBorder="1"/>
    <xf numFmtId="165" fontId="6" fillId="39" borderId="47" xfId="1" applyNumberFormat="1" applyFont="1" applyFill="1" applyBorder="1"/>
    <xf numFmtId="165" fontId="6" fillId="39" borderId="45" xfId="1" applyNumberFormat="1" applyFont="1" applyFill="1" applyBorder="1"/>
    <xf numFmtId="165" fontId="6" fillId="0" borderId="47" xfId="1" applyNumberFormat="1" applyFont="1" applyFill="1" applyBorder="1"/>
    <xf numFmtId="165" fontId="6" fillId="0" borderId="56" xfId="1" applyNumberFormat="1" applyFont="1" applyFill="1" applyBorder="1"/>
    <xf numFmtId="165" fontId="6" fillId="0" borderId="45" xfId="1" applyNumberFormat="1" applyFont="1" applyFill="1" applyBorder="1"/>
    <xf numFmtId="165" fontId="6" fillId="0" borderId="0" xfId="1" applyNumberFormat="1" applyFont="1"/>
    <xf numFmtId="165" fontId="6" fillId="0" borderId="5" xfId="1" applyNumberFormat="1" applyFont="1" applyBorder="1"/>
    <xf numFmtId="165" fontId="7" fillId="0" borderId="0" xfId="1" applyNumberFormat="1" applyFont="1"/>
    <xf numFmtId="9" fontId="2" fillId="0" borderId="0" xfId="3" applyFont="1"/>
    <xf numFmtId="165" fontId="0" fillId="0" borderId="0" xfId="0" applyNumberFormat="1"/>
    <xf numFmtId="0" fontId="0" fillId="0" borderId="25" xfId="0" applyBorder="1" applyAlignment="1">
      <alignment wrapText="1"/>
    </xf>
    <xf numFmtId="0" fontId="0" fillId="0" borderId="0" xfId="0" applyBorder="1" applyAlignment="1">
      <alignment wrapText="1"/>
    </xf>
    <xf numFmtId="0" fontId="0" fillId="0" borderId="26" xfId="0" applyBorder="1" applyAlignment="1">
      <alignment wrapText="1"/>
    </xf>
    <xf numFmtId="0" fontId="0" fillId="0" borderId="25" xfId="0" applyFill="1" applyBorder="1" applyAlignment="1">
      <alignment wrapText="1"/>
    </xf>
    <xf numFmtId="0" fontId="0" fillId="0" borderId="26" xfId="0" applyFill="1" applyBorder="1" applyAlignment="1">
      <alignment wrapText="1"/>
    </xf>
    <xf numFmtId="0" fontId="0" fillId="0" borderId="25" xfId="0" applyBorder="1" applyAlignment="1"/>
    <xf numFmtId="165" fontId="1" fillId="0" borderId="25" xfId="1" applyNumberFormat="1" applyFont="1" applyFill="1" applyBorder="1" applyAlignment="1">
      <alignment horizontal="center" vertical="center" wrapText="1"/>
    </xf>
    <xf numFmtId="166" fontId="0" fillId="0" borderId="25" xfId="0" applyNumberFormat="1" applyBorder="1" applyAlignment="1"/>
    <xf numFmtId="0" fontId="0" fillId="0" borderId="1" xfId="0" applyBorder="1" applyAlignment="1">
      <alignment wrapText="1"/>
    </xf>
    <xf numFmtId="0" fontId="0" fillId="0" borderId="1" xfId="0" applyFill="1" applyBorder="1" applyAlignment="1">
      <alignment wrapText="1"/>
    </xf>
    <xf numFmtId="0" fontId="0" fillId="0" borderId="41" xfId="0" applyFill="1" applyBorder="1" applyAlignment="1">
      <alignment wrapText="1"/>
    </xf>
    <xf numFmtId="0" fontId="0" fillId="0" borderId="47" xfId="0" applyFill="1" applyBorder="1" applyAlignment="1">
      <alignment wrapText="1"/>
    </xf>
    <xf numFmtId="0" fontId="0" fillId="0" borderId="56" xfId="0" applyFill="1" applyBorder="1" applyAlignment="1">
      <alignment wrapText="1"/>
    </xf>
    <xf numFmtId="0" fontId="0" fillId="0" borderId="43" xfId="0" applyFill="1" applyBorder="1" applyAlignment="1">
      <alignment wrapText="1"/>
    </xf>
    <xf numFmtId="0" fontId="0" fillId="0" borderId="45" xfId="0" applyFill="1" applyBorder="1" applyAlignment="1">
      <alignment wrapText="1"/>
    </xf>
    <xf numFmtId="9" fontId="6" fillId="0" borderId="0" xfId="3" applyFont="1"/>
    <xf numFmtId="0" fontId="3" fillId="0" borderId="0" xfId="0" applyFont="1" applyAlignment="1">
      <alignment horizontal="center" vertical="center"/>
    </xf>
    <xf numFmtId="44" fontId="0" fillId="5" borderId="0" xfId="2" applyFont="1" applyFill="1" applyAlignment="1">
      <alignment horizontal="left"/>
    </xf>
    <xf numFmtId="3" fontId="0" fillId="0" borderId="0" xfId="0" applyNumberFormat="1"/>
    <xf numFmtId="9" fontId="1" fillId="0" borderId="22" xfId="3" applyFont="1" applyFill="1" applyBorder="1"/>
    <xf numFmtId="43" fontId="1" fillId="0" borderId="17" xfId="1" applyFont="1" applyFill="1" applyBorder="1" applyAlignment="1">
      <alignment vertical="top" wrapText="1"/>
    </xf>
    <xf numFmtId="0" fontId="6" fillId="0" borderId="0" xfId="0" applyFont="1" applyFill="1" applyAlignment="1">
      <alignment wrapText="1"/>
    </xf>
    <xf numFmtId="165" fontId="2" fillId="0" borderId="59" xfId="1" applyNumberFormat="1" applyFont="1" applyBorder="1" applyAlignment="1"/>
    <xf numFmtId="0" fontId="0" fillId="0" borderId="40" xfId="0" applyBorder="1" applyAlignment="1">
      <alignment horizontal="center" vertical="top" wrapText="1"/>
    </xf>
    <xf numFmtId="0" fontId="0" fillId="0" borderId="1" xfId="0" applyBorder="1" applyAlignment="1">
      <alignment horizontal="center" vertical="top" wrapText="1"/>
    </xf>
    <xf numFmtId="0" fontId="2" fillId="38" borderId="40" xfId="0" applyFont="1" applyFill="1" applyBorder="1" applyAlignment="1">
      <alignment horizontal="center" wrapText="1"/>
    </xf>
    <xf numFmtId="0" fontId="2" fillId="38" borderId="1" xfId="0" applyFont="1" applyFill="1" applyBorder="1" applyAlignment="1">
      <alignment horizontal="center" wrapText="1"/>
    </xf>
    <xf numFmtId="0" fontId="2" fillId="4" borderId="40" xfId="0" applyFont="1" applyFill="1" applyBorder="1" applyAlignment="1">
      <alignment horizontal="center" wrapText="1"/>
    </xf>
    <xf numFmtId="0" fontId="2" fillId="4" borderId="1" xfId="0" applyFont="1" applyFill="1" applyBorder="1" applyAlignment="1">
      <alignment horizontal="center" wrapText="1"/>
    </xf>
    <xf numFmtId="0" fontId="0" fillId="3" borderId="40" xfId="0" applyFill="1" applyBorder="1" applyAlignment="1">
      <alignment horizontal="center"/>
    </xf>
    <xf numFmtId="0" fontId="0" fillId="3" borderId="1" xfId="0" applyFill="1" applyBorder="1" applyAlignment="1">
      <alignment horizontal="center"/>
    </xf>
    <xf numFmtId="0" fontId="0" fillId="0" borderId="40" xfId="0" applyFill="1" applyBorder="1" applyAlignment="1">
      <alignment horizontal="center"/>
    </xf>
    <xf numFmtId="0" fontId="0" fillId="0" borderId="1" xfId="0" applyFill="1" applyBorder="1" applyAlignment="1">
      <alignment horizontal="center"/>
    </xf>
    <xf numFmtId="1" fontId="0" fillId="0" borderId="40" xfId="0" applyNumberFormat="1" applyFill="1" applyBorder="1" applyAlignment="1">
      <alignment horizontal="center"/>
    </xf>
    <xf numFmtId="1" fontId="0" fillId="0" borderId="1" xfId="0" applyNumberFormat="1" applyFill="1" applyBorder="1" applyAlignment="1">
      <alignment horizontal="center"/>
    </xf>
    <xf numFmtId="0" fontId="0" fillId="0" borderId="40" xfId="0" applyBorder="1" applyAlignment="1">
      <alignment horizontal="center"/>
    </xf>
    <xf numFmtId="0" fontId="0" fillId="0" borderId="1" xfId="0" applyBorder="1" applyAlignment="1">
      <alignment horizontal="center"/>
    </xf>
    <xf numFmtId="0" fontId="2" fillId="4" borderId="40" xfId="0" applyFont="1" applyFill="1" applyBorder="1" applyAlignment="1">
      <alignment horizontal="center"/>
    </xf>
    <xf numFmtId="0" fontId="2" fillId="4" borderId="1" xfId="0" applyFont="1" applyFill="1" applyBorder="1" applyAlignment="1">
      <alignment horizontal="center"/>
    </xf>
    <xf numFmtId="0" fontId="0" fillId="6" borderId="40" xfId="0" applyFill="1" applyBorder="1" applyAlignment="1">
      <alignment horizontal="center"/>
    </xf>
    <xf numFmtId="0" fontId="0" fillId="6" borderId="1" xfId="0" applyFill="1" applyBorder="1" applyAlignment="1">
      <alignment horizontal="center"/>
    </xf>
    <xf numFmtId="0" fontId="3" fillId="0" borderId="1" xfId="0" applyFont="1" applyFill="1" applyBorder="1" applyAlignment="1">
      <alignment horizontal="center"/>
    </xf>
    <xf numFmtId="0" fontId="6" fillId="2" borderId="40" xfId="0" applyFont="1" applyFill="1" applyBorder="1" applyAlignment="1">
      <alignment horizontal="center"/>
    </xf>
    <xf numFmtId="0" fontId="8" fillId="2" borderId="1" xfId="0" applyFont="1" applyFill="1" applyBorder="1" applyAlignment="1">
      <alignment horizontal="center"/>
    </xf>
    <xf numFmtId="0" fontId="0" fillId="0" borderId="41" xfId="0" applyBorder="1" applyAlignment="1">
      <alignment horizontal="center"/>
    </xf>
    <xf numFmtId="0" fontId="0" fillId="0" borderId="45" xfId="0" applyBorder="1" applyAlignment="1">
      <alignment horizontal="center"/>
    </xf>
    <xf numFmtId="0" fontId="0" fillId="0" borderId="0" xfId="0" applyAlignment="1">
      <alignment horizontal="center"/>
    </xf>
    <xf numFmtId="165" fontId="0" fillId="0" borderId="20" xfId="1" applyNumberFormat="1" applyFont="1" applyFill="1" applyBorder="1"/>
    <xf numFmtId="173" fontId="0" fillId="0" borderId="0" xfId="0" applyNumberFormat="1" applyAlignment="1">
      <alignment wrapText="1"/>
    </xf>
    <xf numFmtId="0" fontId="19" fillId="6" borderId="0" xfId="0" applyFont="1" applyFill="1" applyAlignment="1">
      <alignment horizontal="right" wrapText="1"/>
    </xf>
    <xf numFmtId="0" fontId="23" fillId="0" borderId="0" xfId="0" applyFont="1" applyAlignment="1">
      <alignment wrapText="1"/>
    </xf>
    <xf numFmtId="173" fontId="0" fillId="0" borderId="2" xfId="43" applyNumberFormat="1" applyFont="1" applyBorder="1"/>
    <xf numFmtId="173" fontId="0" fillId="0" borderId="2" xfId="43" applyNumberFormat="1" applyFont="1" applyFill="1" applyBorder="1"/>
    <xf numFmtId="173" fontId="0" fillId="0" borderId="0" xfId="43" applyNumberFormat="1" applyFont="1"/>
    <xf numFmtId="173" fontId="0" fillId="0" borderId="4" xfId="43" applyNumberFormat="1" applyFont="1" applyBorder="1"/>
    <xf numFmtId="44" fontId="2" fillId="41" borderId="2" xfId="2" applyFont="1" applyFill="1" applyBorder="1"/>
    <xf numFmtId="173" fontId="2" fillId="38" borderId="2" xfId="43" applyNumberFormat="1" applyFont="1" applyFill="1" applyBorder="1"/>
    <xf numFmtId="44" fontId="1" fillId="0" borderId="60" xfId="2" applyFont="1" applyBorder="1"/>
    <xf numFmtId="173" fontId="2" fillId="0" borderId="2" xfId="43" applyNumberFormat="1" applyFont="1" applyFill="1" applyBorder="1"/>
    <xf numFmtId="44" fontId="0" fillId="0" borderId="2" xfId="2" applyFont="1" applyBorder="1" applyAlignment="1">
      <alignment horizontal="left" indent="1"/>
    </xf>
    <xf numFmtId="167" fontId="1" fillId="0" borderId="2" xfId="2" applyNumberFormat="1" applyFont="1" applyBorder="1"/>
    <xf numFmtId="173" fontId="1" fillId="3" borderId="2" xfId="43" applyNumberFormat="1" applyFont="1" applyFill="1" applyBorder="1"/>
    <xf numFmtId="167" fontId="0" fillId="0" borderId="2" xfId="2" applyNumberFormat="1" applyFont="1" applyBorder="1" applyAlignment="1">
      <alignment horizontal="left" indent="1"/>
    </xf>
    <xf numFmtId="44" fontId="1" fillId="0" borderId="2" xfId="2" applyFont="1" applyBorder="1"/>
    <xf numFmtId="173" fontId="1" fillId="0" borderId="2" xfId="43" applyNumberFormat="1" applyFont="1" applyBorder="1"/>
    <xf numFmtId="167" fontId="1" fillId="0" borderId="2" xfId="2" applyNumberFormat="1" applyFont="1" applyBorder="1" applyAlignment="1">
      <alignment horizontal="left" indent="1"/>
    </xf>
    <xf numFmtId="173" fontId="2" fillId="0" borderId="2" xfId="43" applyNumberFormat="1" applyFont="1" applyBorder="1"/>
    <xf numFmtId="44" fontId="0" fillId="0" borderId="2" xfId="2" applyFont="1" applyBorder="1"/>
    <xf numFmtId="173" fontId="0" fillId="0" borderId="0" xfId="43" applyNumberFormat="1" applyFont="1" applyBorder="1"/>
    <xf numFmtId="44" fontId="1" fillId="0" borderId="2" xfId="2" applyFont="1" applyBorder="1" applyAlignment="1">
      <alignment wrapText="1"/>
    </xf>
    <xf numFmtId="173" fontId="1" fillId="0" borderId="2" xfId="43" applyNumberFormat="1" applyFont="1" applyBorder="1" applyAlignment="1">
      <alignment wrapText="1"/>
    </xf>
    <xf numFmtId="0" fontId="0" fillId="0" borderId="0" xfId="0" applyFill="1" applyBorder="1"/>
    <xf numFmtId="165" fontId="0" fillId="0" borderId="0" xfId="1" applyNumberFormat="1" applyFont="1" applyFill="1" applyAlignment="1">
      <alignment wrapText="1"/>
    </xf>
    <xf numFmtId="165" fontId="0" fillId="0" borderId="5" xfId="1" applyNumberFormat="1" applyFont="1" applyFill="1" applyBorder="1" applyAlignment="1">
      <alignment wrapText="1"/>
    </xf>
    <xf numFmtId="165" fontId="2" fillId="0" borderId="0" xfId="1" applyNumberFormat="1" applyFont="1" applyFill="1" applyAlignment="1">
      <alignment wrapText="1"/>
    </xf>
    <xf numFmtId="9" fontId="2" fillId="0" borderId="0" xfId="3" applyFont="1" applyFill="1" applyAlignment="1">
      <alignment wrapText="1"/>
    </xf>
    <xf numFmtId="165" fontId="2" fillId="0" borderId="5" xfId="1" applyNumberFormat="1" applyFont="1" applyFill="1" applyBorder="1"/>
    <xf numFmtId="9" fontId="2" fillId="0" borderId="0" xfId="3" applyFont="1" applyFill="1"/>
    <xf numFmtId="0" fontId="34" fillId="0" borderId="0" xfId="0" applyFont="1" applyFill="1"/>
    <xf numFmtId="173" fontId="0" fillId="0" borderId="0" xfId="0" applyNumberFormat="1" applyFill="1" applyBorder="1"/>
    <xf numFmtId="43" fontId="1" fillId="0" borderId="0" xfId="1" applyFont="1" applyFill="1" applyBorder="1"/>
    <xf numFmtId="43" fontId="0" fillId="0" borderId="0" xfId="1" applyFont="1" applyFill="1" applyBorder="1" applyAlignment="1">
      <alignment wrapText="1"/>
    </xf>
    <xf numFmtId="43" fontId="0" fillId="0" borderId="0" xfId="1" applyFont="1" applyFill="1" applyBorder="1"/>
    <xf numFmtId="43" fontId="0" fillId="0" borderId="0" xfId="0" applyNumberFormat="1" applyFill="1" applyBorder="1"/>
    <xf numFmtId="43" fontId="2" fillId="0" borderId="0" xfId="1" applyFont="1" applyFill="1" applyBorder="1"/>
    <xf numFmtId="165" fontId="0" fillId="0" borderId="22" xfId="1" applyNumberFormat="1" applyFont="1" applyFill="1" applyBorder="1"/>
    <xf numFmtId="165" fontId="0" fillId="0" borderId="23" xfId="1" applyNumberFormat="1" applyFont="1" applyFill="1" applyBorder="1"/>
    <xf numFmtId="0" fontId="36" fillId="0" borderId="0" xfId="0" applyFont="1" applyAlignment="1">
      <alignment wrapText="1"/>
    </xf>
    <xf numFmtId="0" fontId="24" fillId="0" borderId="5" xfId="0" applyFont="1" applyBorder="1" applyAlignment="1">
      <alignment horizontal="center" vertical="center" wrapText="1"/>
    </xf>
    <xf numFmtId="0" fontId="24" fillId="0" borderId="5" xfId="0" applyFont="1" applyBorder="1" applyAlignment="1">
      <alignment vertical="center" wrapText="1"/>
    </xf>
    <xf numFmtId="0" fontId="24" fillId="0" borderId="5" xfId="0" applyFont="1" applyFill="1" applyBorder="1" applyAlignment="1">
      <alignment vertical="center" wrapText="1"/>
    </xf>
    <xf numFmtId="0" fontId="24" fillId="0" borderId="5" xfId="0" applyFont="1" applyFill="1" applyBorder="1" applyAlignment="1">
      <alignment horizontal="center" vertical="center"/>
    </xf>
    <xf numFmtId="0" fontId="24" fillId="0" borderId="5" xfId="0" applyFont="1" applyFill="1" applyBorder="1" applyAlignment="1">
      <alignment horizontal="left" vertical="center" wrapText="1"/>
    </xf>
    <xf numFmtId="0" fontId="0" fillId="0" borderId="0" xfId="0" applyAlignment="1">
      <alignment vertical="center"/>
    </xf>
    <xf numFmtId="0" fontId="24" fillId="0" borderId="4" xfId="0" applyFont="1" applyBorder="1" applyAlignment="1">
      <alignment horizontal="center" vertical="center" wrapText="1"/>
    </xf>
    <xf numFmtId="0" fontId="24" fillId="0" borderId="4" xfId="0" applyFont="1" applyBorder="1" applyAlignment="1">
      <alignment vertical="center" wrapText="1"/>
    </xf>
    <xf numFmtId="0" fontId="24" fillId="0" borderId="4" xfId="0" applyFont="1" applyFill="1" applyBorder="1" applyAlignment="1">
      <alignment vertical="center" wrapText="1"/>
    </xf>
    <xf numFmtId="0" fontId="24" fillId="0" borderId="4" xfId="0" applyFont="1" applyFill="1" applyBorder="1" applyAlignment="1">
      <alignment horizontal="center" vertical="center"/>
    </xf>
    <xf numFmtId="0" fontId="24" fillId="0" borderId="4" xfId="0" applyFont="1" applyFill="1" applyBorder="1" applyAlignment="1">
      <alignment horizontal="left" vertical="center" wrapText="1"/>
    </xf>
    <xf numFmtId="0" fontId="29" fillId="0" borderId="4" xfId="0" applyFont="1" applyFill="1" applyBorder="1" applyAlignment="1">
      <alignment horizontal="center" vertical="center" wrapText="1"/>
    </xf>
    <xf numFmtId="0" fontId="29" fillId="0" borderId="4" xfId="0" applyFont="1" applyFill="1" applyBorder="1" applyAlignment="1">
      <alignment vertical="center" wrapText="1"/>
    </xf>
    <xf numFmtId="0" fontId="29" fillId="0" borderId="4" xfId="0" applyFont="1" applyFill="1" applyBorder="1" applyAlignment="1">
      <alignment horizontal="center" vertical="center"/>
    </xf>
    <xf numFmtId="0" fontId="29" fillId="0" borderId="4" xfId="0" applyFont="1" applyFill="1" applyBorder="1" applyAlignment="1">
      <alignment horizontal="left" vertical="center" wrapText="1"/>
    </xf>
    <xf numFmtId="0" fontId="0" fillId="0" borderId="0" xfId="0" applyFill="1" applyAlignment="1">
      <alignment vertical="center"/>
    </xf>
    <xf numFmtId="0" fontId="32" fillId="0" borderId="3" xfId="0" applyFont="1" applyFill="1" applyBorder="1" applyAlignment="1">
      <alignment horizontal="center" vertical="center"/>
    </xf>
    <xf numFmtId="0" fontId="24" fillId="0" borderId="3" xfId="0" applyFont="1" applyFill="1" applyBorder="1" applyAlignment="1">
      <alignment horizontal="left" vertical="center" wrapText="1"/>
    </xf>
    <xf numFmtId="0" fontId="32" fillId="0" borderId="0" xfId="0" applyFont="1" applyFill="1" applyAlignment="1">
      <alignment horizontal="center" vertical="center"/>
    </xf>
    <xf numFmtId="0" fontId="24" fillId="0" borderId="0" xfId="0" applyFont="1" applyFill="1" applyAlignment="1">
      <alignment horizontal="left" vertical="center" wrapText="1"/>
    </xf>
    <xf numFmtId="0" fontId="32" fillId="0" borderId="5" xfId="0" applyFont="1" applyFill="1" applyBorder="1" applyAlignment="1">
      <alignment horizontal="center" vertical="center"/>
    </xf>
    <xf numFmtId="0" fontId="24" fillId="0" borderId="4" xfId="0" applyFont="1" applyFill="1" applyBorder="1" applyAlignment="1">
      <alignment horizontal="center" vertical="center" wrapText="1"/>
    </xf>
    <xf numFmtId="0" fontId="32" fillId="0" borderId="4" xfId="0" applyFont="1" applyFill="1" applyBorder="1" applyAlignment="1">
      <alignment horizontal="center" vertical="center"/>
    </xf>
    <xf numFmtId="0" fontId="32" fillId="0" borderId="4" xfId="0" applyFont="1" applyFill="1" applyBorder="1" applyAlignment="1">
      <alignment horizontal="left" vertical="center" wrapText="1"/>
    </xf>
    <xf numFmtId="0" fontId="3" fillId="0" borderId="0" xfId="0" applyFont="1" applyFill="1" applyAlignment="1">
      <alignment vertical="center"/>
    </xf>
    <xf numFmtId="0" fontId="32" fillId="0" borderId="0" xfId="0" applyFont="1" applyAlignment="1">
      <alignment horizontal="left" vertical="center" wrapText="1"/>
    </xf>
    <xf numFmtId="0" fontId="35" fillId="0" borderId="4" xfId="89" applyFont="1" applyFill="1" applyBorder="1" applyAlignment="1">
      <alignment horizontal="left" vertical="center" wrapText="1"/>
    </xf>
    <xf numFmtId="0" fontId="24" fillId="0" borderId="4" xfId="0" applyFont="1" applyFill="1" applyBorder="1" applyAlignment="1">
      <alignment vertical="center"/>
    </xf>
    <xf numFmtId="0" fontId="24" fillId="0" borderId="0" xfId="0" applyFont="1" applyFill="1" applyAlignment="1">
      <alignment vertical="center"/>
    </xf>
    <xf numFmtId="43" fontId="24" fillId="0" borderId="4" xfId="1" applyFont="1" applyFill="1" applyBorder="1" applyAlignment="1">
      <alignment vertical="center"/>
    </xf>
    <xf numFmtId="43" fontId="24" fillId="0" borderId="4" xfId="1" applyFont="1" applyFill="1" applyBorder="1" applyAlignment="1">
      <alignment horizontal="center" vertical="center" wrapText="1"/>
    </xf>
    <xf numFmtId="43" fontId="24" fillId="0" borderId="4" xfId="1" applyFont="1" applyFill="1" applyBorder="1" applyAlignment="1">
      <alignment vertical="center" wrapText="1"/>
    </xf>
    <xf numFmtId="43" fontId="24" fillId="0" borderId="4" xfId="1" applyFont="1" applyBorder="1" applyAlignment="1">
      <alignment vertical="center" wrapText="1"/>
    </xf>
    <xf numFmtId="43" fontId="24" fillId="0" borderId="4" xfId="1" applyFont="1" applyBorder="1" applyAlignment="1">
      <alignment horizontal="center" vertical="center" wrapText="1"/>
    </xf>
    <xf numFmtId="43" fontId="24" fillId="0" borderId="4" xfId="1" applyFont="1" applyBorder="1" applyAlignment="1">
      <alignment vertical="center"/>
    </xf>
    <xf numFmtId="0" fontId="24" fillId="0" borderId="0" xfId="0" applyFont="1" applyFill="1" applyAlignment="1">
      <alignment horizontal="center" vertical="center"/>
    </xf>
    <xf numFmtId="0" fontId="24" fillId="0" borderId="4" xfId="0" applyFont="1" applyBorder="1" applyAlignment="1">
      <alignment vertical="center"/>
    </xf>
    <xf numFmtId="9" fontId="24" fillId="0" borderId="4" xfId="0" applyNumberFormat="1" applyFont="1" applyFill="1" applyBorder="1" applyAlignment="1">
      <alignment horizontal="left" vertical="center" wrapText="1"/>
    </xf>
    <xf numFmtId="0" fontId="3" fillId="0" borderId="0" xfId="0" applyFont="1" applyAlignment="1">
      <alignment vertical="center"/>
    </xf>
    <xf numFmtId="0" fontId="24" fillId="0" borderId="0" xfId="0" applyFont="1" applyAlignment="1">
      <alignment horizontal="center" vertical="center" wrapText="1"/>
    </xf>
    <xf numFmtId="0" fontId="24" fillId="0" borderId="0" xfId="0" applyFont="1" applyAlignment="1">
      <alignment vertical="center" wrapText="1"/>
    </xf>
    <xf numFmtId="0" fontId="32" fillId="0" borderId="0" xfId="0" applyFont="1" applyAlignment="1">
      <alignment vertical="center" wrapText="1"/>
    </xf>
    <xf numFmtId="0" fontId="32" fillId="0" borderId="0" xfId="0" applyFont="1" applyAlignment="1">
      <alignment horizontal="center" vertical="center"/>
    </xf>
    <xf numFmtId="0" fontId="19" fillId="39" borderId="0" xfId="0" applyFont="1" applyFill="1" applyAlignment="1" applyProtection="1">
      <alignment horizontal="right" wrapText="1"/>
      <protection hidden="1"/>
    </xf>
    <xf numFmtId="0" fontId="19" fillId="4" borderId="0" xfId="0" applyFont="1" applyFill="1" applyAlignment="1" applyProtection="1">
      <alignment horizontal="right" wrapText="1"/>
      <protection hidden="1"/>
    </xf>
    <xf numFmtId="0" fontId="19" fillId="6" borderId="0" xfId="0" applyFont="1" applyFill="1" applyAlignment="1" applyProtection="1">
      <alignment horizontal="right" wrapText="1"/>
      <protection hidden="1"/>
    </xf>
    <xf numFmtId="0" fontId="0" fillId="0" borderId="0" xfId="0" applyAlignment="1" applyProtection="1">
      <alignment wrapText="1"/>
      <protection hidden="1"/>
    </xf>
    <xf numFmtId="173" fontId="0" fillId="0" borderId="2" xfId="43" applyNumberFormat="1" applyFont="1" applyBorder="1" applyProtection="1">
      <protection hidden="1"/>
    </xf>
    <xf numFmtId="173" fontId="1" fillId="0" borderId="2" xfId="43" applyNumberFormat="1" applyFont="1" applyFill="1" applyBorder="1" applyProtection="1">
      <protection hidden="1"/>
    </xf>
    <xf numFmtId="173" fontId="0" fillId="0" borderId="2" xfId="43" applyNumberFormat="1" applyFont="1" applyFill="1" applyBorder="1" applyProtection="1">
      <protection hidden="1"/>
    </xf>
    <xf numFmtId="173" fontId="1" fillId="0" borderId="57" xfId="43" applyNumberFormat="1" applyFont="1" applyFill="1" applyBorder="1" applyProtection="1">
      <protection hidden="1"/>
    </xf>
    <xf numFmtId="173" fontId="0" fillId="0" borderId="0" xfId="43" applyNumberFormat="1" applyFont="1" applyProtection="1">
      <protection hidden="1"/>
    </xf>
    <xf numFmtId="173" fontId="0" fillId="40" borderId="0" xfId="43" applyNumberFormat="1" applyFont="1" applyFill="1" applyProtection="1">
      <protection hidden="1"/>
    </xf>
    <xf numFmtId="44" fontId="0" fillId="0" borderId="0" xfId="2" applyFont="1" applyProtection="1">
      <protection hidden="1"/>
    </xf>
    <xf numFmtId="173" fontId="0" fillId="0" borderId="0" xfId="43" applyNumberFormat="1" applyFont="1" applyFill="1" applyProtection="1">
      <protection hidden="1"/>
    </xf>
    <xf numFmtId="173" fontId="0" fillId="0" borderId="4" xfId="43" applyNumberFormat="1" applyFont="1" applyBorder="1" applyProtection="1">
      <protection hidden="1"/>
    </xf>
    <xf numFmtId="173" fontId="0" fillId="0" borderId="4" xfId="43" applyNumberFormat="1" applyFont="1" applyFill="1" applyBorder="1" applyProtection="1">
      <protection hidden="1"/>
    </xf>
    <xf numFmtId="173" fontId="2" fillId="38" borderId="2" xfId="43" applyNumberFormat="1" applyFont="1" applyFill="1" applyBorder="1" applyProtection="1">
      <protection hidden="1"/>
    </xf>
    <xf numFmtId="173" fontId="2" fillId="38" borderId="57" xfId="43" applyNumberFormat="1" applyFont="1" applyFill="1" applyBorder="1" applyProtection="1">
      <protection hidden="1"/>
    </xf>
    <xf numFmtId="173" fontId="2" fillId="0" borderId="2" xfId="43" applyNumberFormat="1" applyFont="1" applyFill="1" applyBorder="1" applyProtection="1">
      <protection hidden="1"/>
    </xf>
    <xf numFmtId="173" fontId="2" fillId="0" borderId="57" xfId="43" applyNumberFormat="1" applyFont="1" applyFill="1" applyBorder="1" applyProtection="1">
      <protection hidden="1"/>
    </xf>
    <xf numFmtId="173" fontId="2" fillId="6" borderId="2" xfId="43" applyNumberFormat="1" applyFont="1" applyFill="1" applyBorder="1" applyProtection="1">
      <protection hidden="1"/>
    </xf>
    <xf numFmtId="173" fontId="0" fillId="0" borderId="57" xfId="43" applyNumberFormat="1" applyFont="1" applyFill="1" applyBorder="1" applyProtection="1">
      <protection hidden="1"/>
    </xf>
    <xf numFmtId="173" fontId="1" fillId="3" borderId="2" xfId="43" applyNumberFormat="1" applyFont="1" applyFill="1" applyBorder="1" applyProtection="1">
      <protection hidden="1"/>
    </xf>
    <xf numFmtId="173" fontId="1" fillId="3" borderId="57" xfId="43" applyNumberFormat="1" applyFont="1" applyFill="1" applyBorder="1" applyProtection="1">
      <protection hidden="1"/>
    </xf>
    <xf numFmtId="173" fontId="1" fillId="0" borderId="2" xfId="43" applyNumberFormat="1" applyFont="1" applyBorder="1" applyProtection="1">
      <protection hidden="1"/>
    </xf>
    <xf numFmtId="173" fontId="1" fillId="0" borderId="2" xfId="43" applyNumberFormat="1" applyFont="1" applyBorder="1" applyAlignment="1" applyProtection="1">
      <alignment wrapText="1"/>
      <protection hidden="1"/>
    </xf>
    <xf numFmtId="173" fontId="0" fillId="0" borderId="2" xfId="43" applyNumberFormat="1" applyFont="1" applyFill="1" applyBorder="1" applyAlignment="1" applyProtection="1">
      <alignment wrapText="1"/>
      <protection hidden="1"/>
    </xf>
    <xf numFmtId="173" fontId="1" fillId="0" borderId="2" xfId="43" applyNumberFormat="1" applyFont="1" applyFill="1" applyBorder="1" applyAlignment="1" applyProtection="1">
      <alignment wrapText="1"/>
      <protection hidden="1"/>
    </xf>
    <xf numFmtId="173" fontId="1" fillId="0" borderId="57" xfId="43" applyNumberFormat="1" applyFont="1" applyFill="1" applyBorder="1" applyAlignment="1" applyProtection="1">
      <alignment wrapText="1"/>
      <protection hidden="1"/>
    </xf>
    <xf numFmtId="173" fontId="2" fillId="0" borderId="2" xfId="43" applyNumberFormat="1" applyFont="1" applyBorder="1" applyProtection="1">
      <protection hidden="1"/>
    </xf>
    <xf numFmtId="173" fontId="0" fillId="42" borderId="2" xfId="43" applyNumberFormat="1" applyFont="1" applyFill="1" applyBorder="1" applyProtection="1">
      <protection hidden="1"/>
    </xf>
    <xf numFmtId="173" fontId="0" fillId="42" borderId="57" xfId="43" applyNumberFormat="1" applyFont="1" applyFill="1" applyBorder="1" applyProtection="1">
      <protection hidden="1"/>
    </xf>
    <xf numFmtId="173" fontId="0" fillId="38" borderId="2" xfId="43" applyNumberFormat="1" applyFont="1" applyFill="1" applyBorder="1" applyProtection="1">
      <protection hidden="1"/>
    </xf>
    <xf numFmtId="173" fontId="0" fillId="0" borderId="0" xfId="43" applyNumberFormat="1" applyFont="1" applyBorder="1" applyProtection="1">
      <protection hidden="1"/>
    </xf>
    <xf numFmtId="173" fontId="0" fillId="0" borderId="0" xfId="43" applyNumberFormat="1" applyFont="1" applyFill="1" applyBorder="1" applyProtection="1">
      <protection hidden="1"/>
    </xf>
    <xf numFmtId="173" fontId="2" fillId="0" borderId="0" xfId="43" applyNumberFormat="1" applyFont="1" applyFill="1" applyBorder="1" applyProtection="1">
      <protection hidden="1"/>
    </xf>
    <xf numFmtId="0" fontId="0" fillId="0" borderId="0" xfId="0" applyProtection="1">
      <protection hidden="1"/>
    </xf>
    <xf numFmtId="173" fontId="0" fillId="0" borderId="2" xfId="43" applyNumberFormat="1" applyFont="1" applyBorder="1" applyProtection="1">
      <protection locked="0" hidden="1"/>
    </xf>
    <xf numFmtId="44" fontId="2" fillId="41" borderId="0" xfId="2" applyFont="1" applyFill="1" applyBorder="1" applyAlignment="1">
      <alignment wrapText="1"/>
    </xf>
    <xf numFmtId="44" fontId="0" fillId="0" borderId="0" xfId="2" applyFont="1" applyBorder="1" applyAlignment="1">
      <alignment wrapText="1"/>
    </xf>
    <xf numFmtId="44" fontId="2" fillId="38" borderId="26" xfId="2" applyFont="1" applyFill="1" applyBorder="1" applyAlignment="1">
      <alignment horizontal="right" wrapText="1"/>
    </xf>
    <xf numFmtId="44" fontId="2" fillId="38" borderId="0" xfId="2" applyFont="1" applyFill="1" applyBorder="1"/>
    <xf numFmtId="44" fontId="0" fillId="3" borderId="26" xfId="2" applyFont="1" applyFill="1" applyBorder="1" applyAlignment="1" applyProtection="1">
      <alignment horizontal="right" wrapText="1"/>
      <protection hidden="1"/>
    </xf>
    <xf numFmtId="44" fontId="0" fillId="3" borderId="0" xfId="2" applyFont="1" applyFill="1" applyBorder="1" applyAlignment="1" applyProtection="1">
      <alignment wrapText="1"/>
      <protection hidden="1"/>
    </xf>
    <xf numFmtId="44" fontId="0" fillId="3" borderId="0" xfId="2" applyFont="1" applyFill="1" applyBorder="1" applyProtection="1">
      <protection hidden="1"/>
    </xf>
    <xf numFmtId="44" fontId="1" fillId="3" borderId="0" xfId="2" applyFont="1" applyFill="1" applyBorder="1" applyProtection="1">
      <protection hidden="1"/>
    </xf>
    <xf numFmtId="44" fontId="2" fillId="3" borderId="0" xfId="2" applyFont="1" applyFill="1" applyBorder="1" applyProtection="1">
      <protection hidden="1"/>
    </xf>
    <xf numFmtId="44" fontId="1" fillId="3" borderId="0" xfId="2" applyFont="1" applyFill="1" applyBorder="1" applyAlignment="1" applyProtection="1">
      <alignment wrapText="1"/>
      <protection hidden="1"/>
    </xf>
    <xf numFmtId="44" fontId="0" fillId="0" borderId="0" xfId="2" applyFont="1" applyBorder="1" applyProtection="1">
      <protection hidden="1"/>
    </xf>
    <xf numFmtId="44" fontId="2" fillId="38" borderId="0" xfId="2" applyFont="1" applyFill="1" applyBorder="1" applyProtection="1">
      <protection hidden="1"/>
    </xf>
    <xf numFmtId="44" fontId="0" fillId="42" borderId="26" xfId="2" applyFont="1" applyFill="1" applyBorder="1" applyAlignment="1" applyProtection="1">
      <alignment horizontal="right" wrapText="1"/>
      <protection hidden="1"/>
    </xf>
    <xf numFmtId="44" fontId="0" fillId="0" borderId="0" xfId="2" applyFont="1" applyBorder="1" applyAlignment="1" applyProtection="1">
      <alignment wrapText="1"/>
      <protection hidden="1"/>
    </xf>
    <xf numFmtId="44" fontId="1" fillId="0" borderId="0" xfId="2" applyFont="1" applyFill="1" applyBorder="1" applyProtection="1">
      <protection hidden="1"/>
    </xf>
    <xf numFmtId="44" fontId="0" fillId="0" borderId="0" xfId="2" applyFont="1" applyFill="1" applyBorder="1" applyProtection="1">
      <protection hidden="1"/>
    </xf>
    <xf numFmtId="44" fontId="2" fillId="0" borderId="0" xfId="2" applyFont="1" applyFill="1" applyBorder="1" applyProtection="1">
      <protection hidden="1"/>
    </xf>
    <xf numFmtId="44" fontId="0" fillId="0" borderId="0" xfId="2" applyFont="1" applyFill="1" applyBorder="1" applyAlignment="1" applyProtection="1">
      <alignment wrapText="1"/>
      <protection hidden="1"/>
    </xf>
    <xf numFmtId="44" fontId="0" fillId="42" borderId="0" xfId="2" applyFont="1" applyFill="1" applyBorder="1" applyProtection="1">
      <protection hidden="1"/>
    </xf>
    <xf numFmtId="44" fontId="0" fillId="38" borderId="0" xfId="2" applyFont="1" applyFill="1" applyBorder="1" applyProtection="1">
      <protection hidden="1"/>
    </xf>
    <xf numFmtId="44" fontId="1" fillId="0" borderId="0" xfId="2" applyFont="1" applyFill="1" applyBorder="1" applyAlignment="1" applyProtection="1">
      <alignment wrapText="1"/>
      <protection hidden="1"/>
    </xf>
    <xf numFmtId="44" fontId="0" fillId="3" borderId="26" xfId="2" applyFont="1" applyFill="1" applyBorder="1" applyProtection="1">
      <protection hidden="1"/>
    </xf>
    <xf numFmtId="44" fontId="0" fillId="0" borderId="26" xfId="2" applyFont="1" applyFill="1" applyBorder="1" applyProtection="1">
      <protection hidden="1"/>
    </xf>
    <xf numFmtId="44" fontId="0" fillId="0" borderId="26" xfId="2" applyFont="1" applyBorder="1" applyProtection="1">
      <protection hidden="1"/>
    </xf>
    <xf numFmtId="44" fontId="0" fillId="0" borderId="5" xfId="2" applyFont="1" applyBorder="1" applyProtection="1">
      <protection hidden="1"/>
    </xf>
    <xf numFmtId="44" fontId="0" fillId="0" borderId="60" xfId="2" applyFont="1" applyBorder="1" applyProtection="1">
      <protection hidden="1"/>
    </xf>
    <xf numFmtId="44" fontId="1" fillId="3" borderId="25" xfId="2" applyFont="1" applyFill="1" applyBorder="1" applyProtection="1">
      <protection hidden="1"/>
    </xf>
    <xf numFmtId="44" fontId="1" fillId="0" borderId="25" xfId="2" applyFont="1" applyFill="1" applyBorder="1" applyProtection="1">
      <protection hidden="1"/>
    </xf>
    <xf numFmtId="44" fontId="1" fillId="3" borderId="27" xfId="2" applyFont="1" applyFill="1" applyBorder="1" applyProtection="1">
      <protection hidden="1"/>
    </xf>
    <xf numFmtId="44" fontId="1" fillId="0" borderId="27" xfId="2" applyFont="1" applyFill="1" applyBorder="1" applyProtection="1">
      <protection hidden="1"/>
    </xf>
    <xf numFmtId="44" fontId="1" fillId="0" borderId="62" xfId="2" applyFont="1" applyFill="1" applyBorder="1" applyProtection="1">
      <protection hidden="1"/>
    </xf>
    <xf numFmtId="44" fontId="0" fillId="0" borderId="5" xfId="2" applyFont="1" applyFill="1" applyBorder="1" applyProtection="1">
      <protection hidden="1"/>
    </xf>
    <xf numFmtId="44" fontId="1" fillId="0" borderId="5" xfId="2" applyFont="1" applyFill="1" applyBorder="1" applyProtection="1">
      <protection hidden="1"/>
    </xf>
    <xf numFmtId="44" fontId="2" fillId="38" borderId="26" xfId="2" applyFont="1" applyFill="1" applyBorder="1"/>
    <xf numFmtId="44" fontId="1" fillId="3" borderId="26" xfId="2" applyFont="1" applyFill="1" applyBorder="1" applyProtection="1">
      <protection hidden="1"/>
    </xf>
    <xf numFmtId="44" fontId="1" fillId="0" borderId="26" xfId="2" applyFont="1" applyFill="1" applyBorder="1" applyProtection="1">
      <protection hidden="1"/>
    </xf>
    <xf numFmtId="44" fontId="1" fillId="0" borderId="60" xfId="2" applyFont="1" applyFill="1" applyBorder="1" applyProtection="1">
      <protection hidden="1"/>
    </xf>
    <xf numFmtId="44" fontId="0" fillId="3" borderId="25" xfId="2" applyFont="1" applyFill="1" applyBorder="1" applyProtection="1">
      <protection hidden="1"/>
    </xf>
    <xf numFmtId="44" fontId="0" fillId="0" borderId="25" xfId="2" applyFont="1" applyFill="1" applyBorder="1" applyProtection="1">
      <protection hidden="1"/>
    </xf>
    <xf numFmtId="44" fontId="0" fillId="0" borderId="61" xfId="2" applyFont="1" applyFill="1" applyBorder="1" applyProtection="1">
      <protection hidden="1"/>
    </xf>
    <xf numFmtId="44" fontId="2" fillId="38" borderId="25" xfId="2" applyFont="1" applyFill="1" applyBorder="1"/>
    <xf numFmtId="44" fontId="2" fillId="0" borderId="5" xfId="2" applyFont="1" applyFill="1" applyBorder="1" applyProtection="1">
      <protection hidden="1"/>
    </xf>
    <xf numFmtId="44" fontId="2" fillId="38" borderId="27" xfId="2" applyFont="1" applyFill="1" applyBorder="1"/>
    <xf numFmtId="44" fontId="2" fillId="38" borderId="0" xfId="2" applyFont="1" applyFill="1" applyBorder="1" applyAlignment="1">
      <alignment wrapText="1"/>
    </xf>
    <xf numFmtId="44" fontId="19" fillId="6" borderId="26" xfId="2" applyFont="1" applyFill="1" applyBorder="1" applyAlignment="1">
      <alignment horizontal="right" wrapText="1"/>
    </xf>
    <xf numFmtId="44" fontId="22" fillId="6" borderId="0" xfId="2" applyFont="1" applyFill="1" applyBorder="1" applyAlignment="1">
      <alignment wrapText="1"/>
    </xf>
    <xf numFmtId="44" fontId="22" fillId="6" borderId="0" xfId="2" applyFont="1" applyFill="1" applyBorder="1"/>
    <xf numFmtId="44" fontId="19" fillId="6" borderId="0" xfId="2" applyFont="1" applyFill="1" applyBorder="1"/>
    <xf numFmtId="44" fontId="19" fillId="6" borderId="26" xfId="2" applyFont="1" applyFill="1" applyBorder="1"/>
    <xf numFmtId="44" fontId="19" fillId="6" borderId="27" xfId="2" applyFont="1" applyFill="1" applyBorder="1"/>
    <xf numFmtId="44" fontId="19" fillId="6" borderId="25" xfId="2" applyFont="1" applyFill="1" applyBorder="1"/>
    <xf numFmtId="44" fontId="19" fillId="6" borderId="0" xfId="2" applyFont="1" applyFill="1" applyBorder="1" applyAlignment="1">
      <alignment wrapText="1"/>
    </xf>
    <xf numFmtId="44" fontId="2" fillId="38" borderId="0" xfId="2" applyFont="1" applyFill="1" applyBorder="1" applyProtection="1">
      <protection locked="0" hidden="1"/>
    </xf>
    <xf numFmtId="44" fontId="2" fillId="38" borderId="25" xfId="2" applyFont="1" applyFill="1" applyBorder="1" applyProtection="1">
      <protection hidden="1"/>
    </xf>
    <xf numFmtId="44" fontId="2" fillId="38" borderId="26" xfId="2" applyFont="1" applyFill="1" applyBorder="1" applyAlignment="1" applyProtection="1">
      <alignment horizontal="right" wrapText="1"/>
      <protection hidden="1"/>
    </xf>
    <xf numFmtId="44" fontId="2" fillId="38" borderId="0" xfId="2" applyFont="1" applyFill="1" applyBorder="1" applyAlignment="1" applyProtection="1">
      <alignment wrapText="1"/>
      <protection hidden="1"/>
    </xf>
    <xf numFmtId="44" fontId="2" fillId="38" borderId="26" xfId="2" applyFont="1" applyFill="1" applyBorder="1" applyProtection="1">
      <protection hidden="1"/>
    </xf>
    <xf numFmtId="44" fontId="2" fillId="38" borderId="27" xfId="2" applyFont="1" applyFill="1" applyBorder="1" applyProtection="1">
      <protection hidden="1"/>
    </xf>
    <xf numFmtId="44" fontId="0" fillId="42" borderId="60" xfId="2" applyFont="1" applyFill="1" applyBorder="1" applyAlignment="1" applyProtection="1">
      <alignment horizontal="right" wrapText="1"/>
      <protection hidden="1"/>
    </xf>
    <xf numFmtId="44" fontId="2" fillId="42" borderId="0" xfId="2" applyFont="1" applyFill="1" applyBorder="1" applyProtection="1">
      <protection hidden="1"/>
    </xf>
    <xf numFmtId="44" fontId="1" fillId="42" borderId="0" xfId="2" applyFont="1" applyFill="1" applyBorder="1" applyProtection="1">
      <protection hidden="1"/>
    </xf>
    <xf numFmtId="44" fontId="1" fillId="42" borderId="5" xfId="2" applyFont="1" applyFill="1" applyBorder="1" applyProtection="1">
      <protection hidden="1"/>
    </xf>
    <xf numFmtId="44" fontId="0" fillId="0" borderId="5" xfId="2" applyFont="1" applyBorder="1" applyAlignment="1" applyProtection="1">
      <alignment wrapText="1"/>
      <protection hidden="1"/>
    </xf>
    <xf numFmtId="44" fontId="1" fillId="3" borderId="26" xfId="2" applyFont="1" applyFill="1" applyBorder="1" applyAlignment="1" applyProtection="1">
      <alignment horizontal="right" wrapText="1"/>
      <protection hidden="1"/>
    </xf>
    <xf numFmtId="44" fontId="37" fillId="0" borderId="26" xfId="2" applyFont="1" applyFill="1" applyBorder="1" applyAlignment="1">
      <alignment wrapText="1"/>
    </xf>
    <xf numFmtId="44" fontId="37" fillId="0" borderId="0" xfId="2" applyFont="1" applyFill="1" applyBorder="1"/>
    <xf numFmtId="44" fontId="37" fillId="0" borderId="26" xfId="2" applyFont="1" applyFill="1" applyBorder="1"/>
    <xf numFmtId="44" fontId="37" fillId="0" borderId="27" xfId="2" applyFont="1" applyFill="1" applyBorder="1" applyAlignment="1">
      <alignment wrapText="1"/>
    </xf>
    <xf numFmtId="44" fontId="37" fillId="0" borderId="0" xfId="2" applyFont="1" applyFill="1" applyBorder="1" applyAlignment="1">
      <alignment wrapText="1"/>
    </xf>
    <xf numFmtId="44" fontId="37" fillId="0" borderId="0" xfId="2" applyFont="1" applyFill="1" applyBorder="1" applyAlignment="1">
      <alignment horizontal="left" wrapText="1"/>
    </xf>
    <xf numFmtId="44" fontId="37" fillId="0" borderId="25" xfId="2" applyFont="1" applyFill="1" applyBorder="1" applyAlignment="1">
      <alignment horizontal="left" wrapText="1"/>
    </xf>
    <xf numFmtId="44" fontId="37" fillId="0" borderId="26" xfId="2" applyFont="1" applyBorder="1"/>
    <xf numFmtId="44" fontId="37" fillId="0" borderId="0" xfId="2" applyFont="1" applyBorder="1"/>
    <xf numFmtId="44" fontId="38" fillId="0" borderId="0" xfId="2" applyFont="1" applyBorder="1" applyAlignment="1">
      <alignment wrapText="1"/>
    </xf>
    <xf numFmtId="44" fontId="38" fillId="0" borderId="62" xfId="2" applyFont="1" applyBorder="1" applyAlignment="1">
      <alignment wrapText="1"/>
    </xf>
    <xf numFmtId="44" fontId="38" fillId="0" borderId="61" xfId="2" applyFont="1" applyBorder="1" applyAlignment="1"/>
    <xf numFmtId="44" fontId="38" fillId="0" borderId="5" xfId="2" applyFont="1" applyBorder="1" applyAlignment="1"/>
    <xf numFmtId="44" fontId="38" fillId="0" borderId="60" xfId="2" applyFont="1" applyBorder="1" applyAlignment="1"/>
    <xf numFmtId="44" fontId="37" fillId="0" borderId="3" xfId="2" applyFont="1" applyFill="1" applyBorder="1" applyAlignment="1">
      <alignment wrapText="1"/>
    </xf>
    <xf numFmtId="44" fontId="0" fillId="0" borderId="24" xfId="2" applyFont="1" applyBorder="1"/>
    <xf numFmtId="44" fontId="2" fillId="3" borderId="26" xfId="2" applyFont="1" applyFill="1" applyBorder="1"/>
    <xf numFmtId="44" fontId="1" fillId="3" borderId="26" xfId="2" applyFont="1" applyFill="1" applyBorder="1"/>
    <xf numFmtId="44" fontId="2" fillId="42" borderId="26" xfId="2" applyFont="1" applyFill="1" applyBorder="1"/>
    <xf numFmtId="44" fontId="1" fillId="42" borderId="26" xfId="2" applyFont="1" applyFill="1" applyBorder="1"/>
    <xf numFmtId="44" fontId="2" fillId="3" borderId="27" xfId="2" applyFont="1" applyFill="1" applyBorder="1" applyProtection="1">
      <protection hidden="1"/>
    </xf>
    <xf numFmtId="44" fontId="0" fillId="0" borderId="27" xfId="2" applyFont="1" applyFill="1" applyBorder="1" applyProtection="1">
      <protection hidden="1"/>
    </xf>
    <xf numFmtId="44" fontId="2" fillId="42" borderId="27" xfId="2" applyFont="1" applyFill="1" applyBorder="1" applyProtection="1">
      <protection hidden="1"/>
    </xf>
    <xf numFmtId="44" fontId="1" fillId="42" borderId="27" xfId="2" applyFont="1" applyFill="1" applyBorder="1" applyProtection="1">
      <protection hidden="1"/>
    </xf>
    <xf numFmtId="44" fontId="1" fillId="42" borderId="62" xfId="2" applyFont="1" applyFill="1" applyBorder="1" applyProtection="1">
      <protection hidden="1"/>
    </xf>
    <xf numFmtId="44" fontId="37" fillId="0" borderId="54" xfId="2" applyFont="1" applyFill="1" applyBorder="1" applyAlignment="1">
      <alignment wrapText="1"/>
    </xf>
    <xf numFmtId="44" fontId="38" fillId="0" borderId="54" xfId="2" applyFont="1" applyFill="1" applyBorder="1" applyAlignment="1">
      <alignment wrapText="1"/>
    </xf>
    <xf numFmtId="44" fontId="0" fillId="0" borderId="5" xfId="2" applyFont="1" applyBorder="1"/>
    <xf numFmtId="44" fontId="1" fillId="42" borderId="60" xfId="2" applyFont="1" applyFill="1" applyBorder="1"/>
    <xf numFmtId="0" fontId="0" fillId="38" borderId="0" xfId="0" applyFont="1" applyFill="1"/>
    <xf numFmtId="0" fontId="0" fillId="3" borderId="0" xfId="0" applyFont="1" applyFill="1"/>
    <xf numFmtId="0" fontId="0" fillId="43" borderId="0" xfId="0" applyFont="1" applyFill="1"/>
    <xf numFmtId="0" fontId="0" fillId="0" borderId="64" xfId="0" applyBorder="1"/>
    <xf numFmtId="0" fontId="0" fillId="0" borderId="2" xfId="0" applyBorder="1"/>
    <xf numFmtId="0" fontId="0" fillId="43" borderId="2" xfId="0" applyFill="1" applyBorder="1"/>
    <xf numFmtId="43" fontId="0" fillId="43" borderId="2" xfId="1" applyFont="1" applyFill="1" applyBorder="1"/>
    <xf numFmtId="0" fontId="0" fillId="38" borderId="2" xfId="0" applyFont="1" applyFill="1" applyBorder="1"/>
    <xf numFmtId="43" fontId="0" fillId="38" borderId="2" xfId="1" applyFont="1" applyFill="1" applyBorder="1"/>
    <xf numFmtId="0" fontId="0" fillId="3" borderId="2" xfId="0" applyFill="1" applyBorder="1"/>
    <xf numFmtId="0" fontId="0" fillId="38" borderId="2" xfId="0" applyFill="1" applyBorder="1"/>
    <xf numFmtId="0" fontId="0" fillId="0" borderId="15" xfId="0" applyBorder="1"/>
    <xf numFmtId="0" fontId="0" fillId="43" borderId="15" xfId="0" applyFill="1" applyBorder="1"/>
    <xf numFmtId="0" fontId="0" fillId="38" borderId="15" xfId="0" applyFont="1" applyFill="1" applyBorder="1"/>
    <xf numFmtId="0" fontId="0" fillId="3" borderId="15" xfId="0" applyFill="1" applyBorder="1"/>
    <xf numFmtId="0" fontId="0" fillId="38" borderId="15" xfId="0" applyFill="1" applyBorder="1"/>
    <xf numFmtId="0" fontId="0" fillId="0" borderId="65" xfId="0" applyBorder="1"/>
    <xf numFmtId="0" fontId="0" fillId="43" borderId="65" xfId="0" applyFill="1" applyBorder="1"/>
    <xf numFmtId="0" fontId="0" fillId="38" borderId="65" xfId="0" applyFont="1" applyFill="1" applyBorder="1"/>
    <xf numFmtId="0" fontId="0" fillId="3" borderId="65" xfId="0" applyFill="1" applyBorder="1"/>
    <xf numFmtId="0" fontId="0" fillId="38" borderId="65" xfId="0" applyFill="1" applyBorder="1"/>
    <xf numFmtId="0" fontId="0" fillId="0" borderId="66" xfId="0" applyBorder="1"/>
    <xf numFmtId="0" fontId="0" fillId="0" borderId="67" xfId="0" applyBorder="1" applyAlignment="1">
      <alignment wrapText="1"/>
    </xf>
    <xf numFmtId="43" fontId="0" fillId="0" borderId="67" xfId="1" applyFont="1" applyBorder="1" applyAlignment="1">
      <alignment wrapText="1"/>
    </xf>
    <xf numFmtId="0" fontId="0" fillId="0" borderId="68" xfId="0" applyBorder="1" applyAlignment="1">
      <alignment wrapText="1"/>
    </xf>
    <xf numFmtId="0" fontId="0" fillId="0" borderId="63" xfId="0" applyBorder="1"/>
    <xf numFmtId="0" fontId="0" fillId="0" borderId="55" xfId="0" applyBorder="1"/>
    <xf numFmtId="0" fontId="0" fillId="0" borderId="22" xfId="0" applyBorder="1"/>
    <xf numFmtId="43" fontId="0" fillId="0" borderId="22" xfId="1" applyFont="1" applyBorder="1"/>
    <xf numFmtId="2" fontId="0" fillId="43" borderId="2" xfId="0" applyNumberFormat="1" applyFill="1" applyBorder="1"/>
    <xf numFmtId="2" fontId="0" fillId="38" borderId="2" xfId="0" applyNumberFormat="1" applyFont="1" applyFill="1" applyBorder="1"/>
    <xf numFmtId="2" fontId="0" fillId="3" borderId="2" xfId="0" applyNumberFormat="1" applyFill="1" applyBorder="1"/>
    <xf numFmtId="2" fontId="0" fillId="0" borderId="2" xfId="0" applyNumberFormat="1" applyBorder="1"/>
    <xf numFmtId="2" fontId="0" fillId="38" borderId="2" xfId="0" applyNumberFormat="1" applyFill="1" applyBorder="1"/>
    <xf numFmtId="2" fontId="0" fillId="0" borderId="22" xfId="0" applyNumberFormat="1" applyBorder="1"/>
    <xf numFmtId="2" fontId="0" fillId="43" borderId="65" xfId="0" applyNumberFormat="1" applyFill="1" applyBorder="1"/>
    <xf numFmtId="2" fontId="0" fillId="38" borderId="65" xfId="0" applyNumberFormat="1" applyFont="1" applyFill="1" applyBorder="1"/>
    <xf numFmtId="2" fontId="0" fillId="3" borderId="65" xfId="0" applyNumberFormat="1" applyFill="1" applyBorder="1"/>
    <xf numFmtId="2" fontId="0" fillId="0" borderId="65" xfId="0" applyNumberFormat="1" applyBorder="1"/>
    <xf numFmtId="2" fontId="0" fillId="38" borderId="65" xfId="0" applyNumberFormat="1" applyFill="1" applyBorder="1"/>
    <xf numFmtId="2" fontId="0" fillId="0" borderId="63" xfId="0" applyNumberFormat="1" applyBorder="1"/>
    <xf numFmtId="3" fontId="0" fillId="0" borderId="15" xfId="0" applyNumberFormat="1" applyBorder="1"/>
    <xf numFmtId="3" fontId="0" fillId="0" borderId="2" xfId="0" applyNumberFormat="1" applyBorder="1"/>
    <xf numFmtId="3" fontId="0" fillId="3" borderId="15" xfId="0" applyNumberFormat="1" applyFill="1" applyBorder="1"/>
    <xf numFmtId="3" fontId="0" fillId="3" borderId="2" xfId="0" applyNumberFormat="1" applyFill="1" applyBorder="1"/>
    <xf numFmtId="43" fontId="0" fillId="0" borderId="71" xfId="1" applyFont="1" applyBorder="1" applyAlignment="1">
      <alignment wrapText="1"/>
    </xf>
    <xf numFmtId="43" fontId="0" fillId="43" borderId="57" xfId="1" applyFont="1" applyFill="1" applyBorder="1"/>
    <xf numFmtId="43" fontId="0" fillId="38" borderId="57" xfId="1" applyFont="1" applyFill="1" applyBorder="1"/>
    <xf numFmtId="43" fontId="0" fillId="3" borderId="57" xfId="1" applyFont="1" applyFill="1" applyBorder="1"/>
    <xf numFmtId="43" fontId="0" fillId="0" borderId="57" xfId="1" applyFont="1" applyBorder="1"/>
    <xf numFmtId="174" fontId="1" fillId="3" borderId="4" xfId="1" applyNumberFormat="1" applyFont="1" applyFill="1" applyBorder="1" applyAlignment="1">
      <alignment wrapText="1"/>
    </xf>
    <xf numFmtId="174" fontId="0" fillId="0" borderId="4" xfId="1" applyNumberFormat="1" applyFont="1" applyBorder="1" applyAlignment="1">
      <alignment wrapText="1"/>
    </xf>
    <xf numFmtId="0" fontId="0" fillId="0" borderId="69" xfId="0" applyBorder="1" applyAlignment="1"/>
    <xf numFmtId="0" fontId="0" fillId="0" borderId="70" xfId="0" applyBorder="1" applyAlignment="1"/>
    <xf numFmtId="43" fontId="0" fillId="0" borderId="72" xfId="1" applyFont="1" applyBorder="1"/>
    <xf numFmtId="0" fontId="0" fillId="0" borderId="73" xfId="0" applyBorder="1" applyAlignment="1"/>
    <xf numFmtId="0" fontId="0" fillId="0" borderId="74" xfId="0" applyBorder="1" applyAlignment="1">
      <alignment wrapText="1"/>
    </xf>
    <xf numFmtId="0" fontId="0" fillId="43" borderId="19" xfId="0" applyFill="1" applyBorder="1"/>
    <xf numFmtId="0" fontId="0" fillId="38" borderId="19" xfId="0" applyFont="1" applyFill="1" applyBorder="1"/>
    <xf numFmtId="0" fontId="0" fillId="3" borderId="19" xfId="0" applyFill="1" applyBorder="1"/>
    <xf numFmtId="0" fontId="0" fillId="0" borderId="19" xfId="0" applyBorder="1"/>
    <xf numFmtId="0" fontId="0" fillId="38" borderId="19" xfId="0" applyFill="1" applyBorder="1"/>
    <xf numFmtId="0" fontId="0" fillId="0" borderId="21" xfId="0" applyBorder="1"/>
    <xf numFmtId="0" fontId="32" fillId="0" borderId="3" xfId="0" applyFont="1" applyFill="1" applyBorder="1" applyAlignment="1">
      <alignment horizontal="center" vertical="center"/>
    </xf>
    <xf numFmtId="0" fontId="32" fillId="0" borderId="0" xfId="0" applyFont="1" applyFill="1" applyAlignment="1">
      <alignment horizontal="center" vertical="center"/>
    </xf>
    <xf numFmtId="0" fontId="32" fillId="0" borderId="5" xfId="0" applyFont="1" applyFill="1" applyBorder="1" applyAlignment="1">
      <alignment horizontal="center" vertical="center"/>
    </xf>
    <xf numFmtId="0" fontId="24" fillId="0" borderId="3" xfId="0" applyFont="1" applyFill="1" applyBorder="1" applyAlignment="1">
      <alignment horizontal="center" vertical="center" wrapText="1"/>
    </xf>
    <xf numFmtId="0" fontId="24" fillId="0" borderId="0" xfId="0" applyFont="1" applyFill="1" applyAlignment="1">
      <alignment horizontal="center" vertical="center" wrapText="1"/>
    </xf>
    <xf numFmtId="0" fontId="24" fillId="0" borderId="5" xfId="0" applyFont="1" applyFill="1" applyBorder="1" applyAlignment="1">
      <alignment horizontal="center" vertical="center" wrapText="1"/>
    </xf>
    <xf numFmtId="0" fontId="24" fillId="0" borderId="3" xfId="0" applyFont="1" applyFill="1" applyBorder="1" applyAlignment="1">
      <alignment vertical="center" wrapText="1"/>
    </xf>
    <xf numFmtId="0" fontId="24" fillId="0" borderId="0" xfId="0" applyFont="1" applyFill="1" applyAlignment="1">
      <alignment vertical="center" wrapText="1"/>
    </xf>
    <xf numFmtId="0" fontId="24" fillId="0" borderId="5" xfId="0" applyFont="1" applyFill="1" applyBorder="1" applyAlignment="1">
      <alignment vertical="center" wrapText="1"/>
    </xf>
    <xf numFmtId="44" fontId="38" fillId="0" borderId="61" xfId="2" applyFont="1" applyBorder="1" applyAlignment="1">
      <alignment horizontal="center"/>
    </xf>
    <xf numFmtId="44" fontId="38" fillId="0" borderId="5" xfId="2" applyFont="1" applyBorder="1" applyAlignment="1">
      <alignment horizontal="center"/>
    </xf>
    <xf numFmtId="44" fontId="38" fillId="0" borderId="60" xfId="2" applyFont="1" applyBorder="1" applyAlignment="1">
      <alignment horizontal="center"/>
    </xf>
    <xf numFmtId="0" fontId="2" fillId="0" borderId="0" xfId="0" applyFont="1" applyAlignment="1">
      <alignment horizontal="center"/>
    </xf>
    <xf numFmtId="0" fontId="2" fillId="0" borderId="49" xfId="0" applyFont="1" applyBorder="1" applyAlignment="1">
      <alignment horizontal="center" vertical="top"/>
    </xf>
    <xf numFmtId="0" fontId="2" fillId="0" borderId="51" xfId="0" applyFont="1" applyBorder="1" applyAlignment="1">
      <alignment horizontal="center" vertical="top"/>
    </xf>
    <xf numFmtId="0" fontId="2" fillId="0" borderId="49" xfId="0" applyFont="1" applyBorder="1" applyAlignment="1">
      <alignment horizontal="center"/>
    </xf>
    <xf numFmtId="0" fontId="2" fillId="0" borderId="50" xfId="0" applyFont="1" applyBorder="1" applyAlignment="1">
      <alignment horizontal="center"/>
    </xf>
    <xf numFmtId="0" fontId="2" fillId="0" borderId="51" xfId="0" applyFont="1" applyBorder="1" applyAlignment="1">
      <alignment horizontal="center"/>
    </xf>
    <xf numFmtId="165" fontId="2" fillId="0" borderId="33" xfId="1" applyNumberFormat="1" applyFont="1" applyBorder="1" applyAlignment="1">
      <alignment horizontal="center" vertical="center"/>
    </xf>
    <xf numFmtId="165" fontId="2" fillId="0" borderId="34" xfId="1" applyNumberFormat="1" applyFont="1" applyBorder="1" applyAlignment="1">
      <alignment horizontal="center" vertical="center"/>
    </xf>
    <xf numFmtId="165" fontId="2" fillId="0" borderId="42" xfId="1" applyNumberFormat="1" applyFont="1" applyBorder="1" applyAlignment="1">
      <alignment horizontal="center" vertical="center"/>
    </xf>
    <xf numFmtId="165" fontId="2" fillId="0" borderId="35" xfId="1" applyNumberFormat="1" applyFont="1" applyBorder="1" applyAlignment="1">
      <alignment horizontal="center" vertical="center"/>
    </xf>
    <xf numFmtId="0" fontId="0" fillId="0" borderId="58" xfId="0" applyBorder="1" applyAlignment="1">
      <alignment horizontal="center" wrapText="1"/>
    </xf>
    <xf numFmtId="0" fontId="0" fillId="0" borderId="4" xfId="0" applyBorder="1" applyAlignment="1">
      <alignment horizontal="center" wrapText="1"/>
    </xf>
    <xf numFmtId="0" fontId="0" fillId="0" borderId="15" xfId="0" applyBorder="1" applyAlignment="1">
      <alignment horizontal="center" wrapText="1"/>
    </xf>
    <xf numFmtId="0" fontId="0" fillId="0" borderId="57" xfId="0" applyBorder="1" applyAlignment="1">
      <alignment horizontal="center" wrapText="1"/>
    </xf>
    <xf numFmtId="166" fontId="2" fillId="0" borderId="49" xfId="0" applyNumberFormat="1" applyFont="1" applyBorder="1" applyAlignment="1">
      <alignment horizontal="center" wrapText="1"/>
    </xf>
    <xf numFmtId="166" fontId="2" fillId="0" borderId="50" xfId="0" applyNumberFormat="1" applyFont="1" applyBorder="1" applyAlignment="1">
      <alignment horizontal="center" wrapText="1"/>
    </xf>
    <xf numFmtId="166" fontId="2" fillId="0" borderId="51" xfId="0" applyNumberFormat="1" applyFont="1" applyBorder="1" applyAlignment="1">
      <alignment horizontal="center" wrapText="1"/>
    </xf>
    <xf numFmtId="0" fontId="0" fillId="0" borderId="53" xfId="0" applyBorder="1" applyAlignment="1">
      <alignment horizontal="center" wrapText="1"/>
    </xf>
    <xf numFmtId="165" fontId="0" fillId="0" borderId="16" xfId="1" applyNumberFormat="1" applyFont="1" applyBorder="1" applyAlignment="1">
      <alignment horizontal="center" vertical="center"/>
    </xf>
    <xf numFmtId="165" fontId="0" fillId="0" borderId="17" xfId="1" applyNumberFormat="1" applyFont="1" applyBorder="1" applyAlignment="1">
      <alignment horizontal="center" vertical="center"/>
    </xf>
    <xf numFmtId="165" fontId="0" fillId="0" borderId="16" xfId="1" applyNumberFormat="1" applyFont="1" applyBorder="1" applyAlignment="1">
      <alignment horizontal="center"/>
    </xf>
    <xf numFmtId="165" fontId="0" fillId="0" borderId="17" xfId="1" applyNumberFormat="1" applyFont="1" applyBorder="1" applyAlignment="1">
      <alignment horizontal="center"/>
    </xf>
    <xf numFmtId="0" fontId="0" fillId="0" borderId="3" xfId="0" applyBorder="1" applyAlignment="1">
      <alignment horizontal="center"/>
    </xf>
    <xf numFmtId="0" fontId="0" fillId="0" borderId="0" xfId="0" applyAlignment="1">
      <alignment horizontal="center" wrapText="1"/>
    </xf>
    <xf numFmtId="0" fontId="2" fillId="0" borderId="52" xfId="0" applyFont="1" applyBorder="1" applyAlignment="1">
      <alignment horizontal="center"/>
    </xf>
    <xf numFmtId="0" fontId="2" fillId="0" borderId="19" xfId="0" applyFont="1" applyBorder="1" applyAlignment="1">
      <alignment horizontal="center"/>
    </xf>
    <xf numFmtId="0" fontId="2" fillId="0" borderId="53" xfId="0" applyFont="1" applyBorder="1" applyAlignment="1">
      <alignment horizontal="center"/>
    </xf>
  </cellXfs>
  <cellStyles count="90">
    <cellStyle name="20% - Accent1" xfId="22" builtinId="30" customBuiltin="1"/>
    <cellStyle name="20% - Accent2" xfId="25" builtinId="34" customBuiltin="1"/>
    <cellStyle name="20% - Accent3" xfId="28" builtinId="38" customBuiltin="1"/>
    <cellStyle name="20% - Accent4" xfId="31" builtinId="42" customBuiltin="1"/>
    <cellStyle name="20% - Accent5" xfId="34" builtinId="46" customBuiltin="1"/>
    <cellStyle name="20% - Accent6" xfId="37" builtinId="50" customBuiltin="1"/>
    <cellStyle name="40% - Accent1" xfId="23" builtinId="31" customBuiltin="1"/>
    <cellStyle name="40% - Accent2" xfId="26" builtinId="35" customBuiltin="1"/>
    <cellStyle name="40% - Accent3" xfId="29" builtinId="39" customBuiltin="1"/>
    <cellStyle name="40% - Accent4" xfId="32" builtinId="43" customBuiltin="1"/>
    <cellStyle name="40% - Accent5" xfId="35" builtinId="47" customBuiltin="1"/>
    <cellStyle name="40% - Accent6" xfId="38" builtinId="51" customBuiltin="1"/>
    <cellStyle name="60% - Accent1 2" xfId="68" xr:uid="{8B9C2C10-FAE1-4D74-A054-682BE215575D}"/>
    <cellStyle name="60% - Accent2 2" xfId="69" xr:uid="{9B550629-4100-4FB2-894D-C3EA1F24912B}"/>
    <cellStyle name="60% - Accent3 2" xfId="70" xr:uid="{40D6276E-7469-4622-A29E-53B994C1736F}"/>
    <cellStyle name="60% - Accent4 2" xfId="71" xr:uid="{9755B1DE-C2A7-4EE2-AF7F-338FF04E7E38}"/>
    <cellStyle name="60% - Accent5 2" xfId="72" xr:uid="{4F0C747D-B71A-4590-A016-E7CEC8367CFC}"/>
    <cellStyle name="60% - Accent6 2" xfId="73" xr:uid="{13841C70-97D0-44A7-9435-654D870E1066}"/>
    <cellStyle name="Accent1" xfId="21" builtinId="29" customBuiltin="1"/>
    <cellStyle name="Accent2" xfId="24" builtinId="33" customBuiltin="1"/>
    <cellStyle name="Accent3" xfId="27" builtinId="37" customBuiltin="1"/>
    <cellStyle name="Accent4" xfId="30" builtinId="41" customBuiltin="1"/>
    <cellStyle name="Accent5" xfId="33" builtinId="45" customBuiltin="1"/>
    <cellStyle name="Accent6" xfId="36" builtinId="49" customBuiltin="1"/>
    <cellStyle name="Bad" xfId="11" builtinId="27" customBuiltin="1"/>
    <cellStyle name="Calculation" xfId="14" builtinId="22" customBuiltin="1"/>
    <cellStyle name="Check Cell" xfId="16" builtinId="23" customBuiltin="1"/>
    <cellStyle name="Comma" xfId="1" builtinId="3"/>
    <cellStyle name="Comma 2" xfId="41" xr:uid="{0AA0BD8F-24A6-4F5A-933B-7406D38F2311}"/>
    <cellStyle name="Comma 2 2" xfId="43" xr:uid="{7BA1B733-02C2-4783-BA19-58D1E6F06D3B}"/>
    <cellStyle name="Comma 2 2 2" xfId="55" xr:uid="{079C3512-D005-4C0D-9459-3C129DA612E2}"/>
    <cellStyle name="Comma 2 3" xfId="77" xr:uid="{0E28308F-4165-41AA-B861-D5BC940446F0}"/>
    <cellStyle name="Comma 3" xfId="42" xr:uid="{F8F62219-E604-42E7-B8D0-D39DABE32C63}"/>
    <cellStyle name="Comma 3 2" xfId="56" xr:uid="{A64BAD22-1132-48A4-891B-932C660B4B77}"/>
    <cellStyle name="Comma 4" xfId="57" xr:uid="{EB52EB5C-C5FC-4577-8AA4-2A99550783CA}"/>
    <cellStyle name="Comma 4 2" xfId="58" xr:uid="{285DB415-70B4-45A4-8D9B-5C6F2B95B738}"/>
    <cellStyle name="Comma 5" xfId="66" xr:uid="{26958C76-08FA-4812-BA7C-D037DA48C586}"/>
    <cellStyle name="Comma 6" xfId="39" xr:uid="{F1043023-E5D3-4156-BB04-5973B943DC08}"/>
    <cellStyle name="Currency" xfId="2" builtinId="4"/>
    <cellStyle name="Euro" xfId="59" xr:uid="{DBD939EA-6513-4187-8492-8F5B86018446}"/>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89" builtinId="8"/>
    <cellStyle name="Input" xfId="12" builtinId="20" customBuiltin="1"/>
    <cellStyle name="Linked Cell" xfId="15" builtinId="24" customBuiltin="1"/>
    <cellStyle name="Milliers 2" xfId="44" xr:uid="{E84E1903-6170-4BC3-B023-1DA7B90B8DCA}"/>
    <cellStyle name="Milliers 2 2" xfId="79" xr:uid="{C9CB8EE2-5941-4EDC-938F-0587A28C9F33}"/>
    <cellStyle name="Milliers 5" xfId="45" xr:uid="{E7D5D05E-4BE1-4CBF-99E2-A2652BC7C87C}"/>
    <cellStyle name="Neutral 2" xfId="67" xr:uid="{7FE66AC2-48E0-46D3-B507-DDCB8B7D2278}"/>
    <cellStyle name="Normal" xfId="0" builtinId="0"/>
    <cellStyle name="Normal 10" xfId="46" xr:uid="{B07C5A96-48C1-43B5-8896-1824A185FEA4}"/>
    <cellStyle name="Normal 10 2" xfId="88" xr:uid="{92D73848-17A5-4568-A42E-A444EC803759}"/>
    <cellStyle name="Normal 11" xfId="65" xr:uid="{F14C9542-8920-496F-AE17-8853CD8E78A7}"/>
    <cellStyle name="Normal 11 2" xfId="47" xr:uid="{564AB04C-4028-4095-B369-6EC3257768B8}"/>
    <cellStyle name="Normal 17" xfId="81" xr:uid="{A79B00E8-0DA1-4882-B96E-F26101F156BF}"/>
    <cellStyle name="Normal 2" xfId="4" xr:uid="{FB82EA76-1A91-498C-8706-CF26EB974692}"/>
    <cellStyle name="Normal 2 2" xfId="60" xr:uid="{BA49A61D-7DDB-45EE-B740-67D7F3AC55F7}"/>
    <cellStyle name="Normal 2 2 2" xfId="83" xr:uid="{3087320A-879B-461F-9D27-86D8A2949D38}"/>
    <cellStyle name="Normal 2 2 5" xfId="63" xr:uid="{51DEF3F0-FE5B-4D42-B7CF-4C146ED67E45}"/>
    <cellStyle name="Normal 2 3" xfId="87" xr:uid="{0AAA7D65-950B-4716-B65E-9D42A2A36C84}"/>
    <cellStyle name="Normal 2 4" xfId="48" xr:uid="{2C43208B-DF3F-4ED0-A288-10E863A6FAE3}"/>
    <cellStyle name="Normal 20" xfId="62" xr:uid="{A54883CD-31B5-4D04-862F-335E5B87F790}"/>
    <cellStyle name="Normal 24" xfId="84" xr:uid="{AB2B2FFD-6F05-43D8-A553-E91CB9CA9540}"/>
    <cellStyle name="Normal 3" xfId="40" xr:uid="{33F46D94-C780-4B99-82A4-76C5108248FD}"/>
    <cellStyle name="Normal 3 2" xfId="61" xr:uid="{21FA3EA8-FC7C-4FDB-B7BD-4569181B51A7}"/>
    <cellStyle name="Normal 3 3" xfId="76" xr:uid="{258747C7-6DBE-4A0D-AA16-B27D23B640E2}"/>
    <cellStyle name="Normal 4" xfId="49" xr:uid="{1434A4C4-B585-489D-9887-113F1BC3B152}"/>
    <cellStyle name="Normal 4 2" xfId="74" xr:uid="{1AC9FA6A-20D4-414A-83FE-135F69B9D08B}"/>
    <cellStyle name="Normal 4 2 2" xfId="82" xr:uid="{0924DB6C-B516-44E1-A9E0-080D3B6EE983}"/>
    <cellStyle name="Normal 4 3" xfId="80" xr:uid="{97B72BF0-02CA-4DE7-A6A0-28B83F102C5A}"/>
    <cellStyle name="Normal 5" xfId="50" xr:uid="{3ECFEC07-4AF4-4AF4-A721-C327524A3CBE}"/>
    <cellStyle name="Normal 5 2" xfId="75" xr:uid="{525FDE31-B6E0-4ACC-AA56-06876356D614}"/>
    <cellStyle name="Normal 5 3" xfId="78" xr:uid="{8FF80473-E268-4F3B-8F12-2FFBFD1F727E}"/>
    <cellStyle name="Normal 6" xfId="51" xr:uid="{976AD953-290E-44B1-9532-AE92618C11BA}"/>
    <cellStyle name="Normal 6 2" xfId="86" xr:uid="{B6EBD9DA-EDA1-4211-B811-D9AB939893CA}"/>
    <cellStyle name="Normal 7" xfId="52" xr:uid="{FEC690AC-C670-4569-897F-2957C1113623}"/>
    <cellStyle name="Normal 7 2" xfId="53" xr:uid="{8580255E-39EC-47FC-961F-9927454803D6}"/>
    <cellStyle name="Normal 8" xfId="54" xr:uid="{4B2F7BCC-F3BF-4AFE-A108-DAEBBC2C80DD}"/>
    <cellStyle name="Normal 9" xfId="64" xr:uid="{30D5FDEF-1CAB-4263-B5B0-CC0C0C4CE43E}"/>
    <cellStyle name="Normal 93" xfId="85" xr:uid="{CE02A391-6DE7-4D10-BB39-81325C34DE77}"/>
    <cellStyle name="Note" xfId="18" builtinId="10" customBuiltin="1"/>
    <cellStyle name="Output" xfId="13" builtinId="21" customBuiltin="1"/>
    <cellStyle name="Percent" xfId="3" builtinId="5"/>
    <cellStyle name="Title" xfId="5" builtinId="15" customBuiltin="1"/>
    <cellStyle name="Total" xfId="20" builtinId="25" customBuiltin="1"/>
    <cellStyle name="Warning Text" xfId="1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ustainability@barrick.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4CDB6-70D0-4BFC-BB6A-DB78AADD5D82}">
  <sheetPr codeName="Sheet1"/>
  <dimension ref="A1:K124"/>
  <sheetViews>
    <sheetView showGridLines="0" tabSelected="1" zoomScale="70" zoomScaleNormal="70" zoomScalePageLayoutView="90" workbookViewId="0">
      <pane ySplit="1" topLeftCell="A2" activePane="bottomLeft" state="frozen"/>
      <selection pane="bottomLeft"/>
    </sheetView>
  </sheetViews>
  <sheetFormatPr defaultColWidth="8.84375" defaultRowHeight="14.6" x14ac:dyDescent="0.4"/>
  <cols>
    <col min="1" max="1" width="11" style="473" customWidth="1"/>
    <col min="2" max="2" width="21" style="474" customWidth="1"/>
    <col min="3" max="3" width="16.69140625" style="473" customWidth="1"/>
    <col min="4" max="4" width="32" style="474" customWidth="1"/>
    <col min="5" max="5" width="15.69140625" style="474" customWidth="1"/>
    <col min="6" max="6" width="58.84375" style="475" customWidth="1"/>
    <col min="7" max="7" width="18" style="476" customWidth="1"/>
    <col min="8" max="9" width="19.3046875" style="476" customWidth="1"/>
    <col min="10" max="10" width="106.3046875" style="459" customWidth="1"/>
    <col min="11" max="16384" width="8.84375" style="439"/>
  </cols>
  <sheetData>
    <row r="1" spans="1:10" s="362" customFormat="1" ht="24.9" x14ac:dyDescent="0.4">
      <c r="A1" s="53" t="s">
        <v>255</v>
      </c>
      <c r="B1" s="53" t="s">
        <v>256</v>
      </c>
      <c r="C1" s="53" t="s">
        <v>257</v>
      </c>
      <c r="D1" s="53" t="s">
        <v>258</v>
      </c>
      <c r="E1" s="53" t="s">
        <v>259</v>
      </c>
      <c r="F1" s="53" t="s">
        <v>260</v>
      </c>
      <c r="G1" s="53" t="s">
        <v>261</v>
      </c>
      <c r="H1" s="53" t="s">
        <v>262</v>
      </c>
      <c r="I1" s="53" t="s">
        <v>263</v>
      </c>
      <c r="J1" s="53" t="s">
        <v>264</v>
      </c>
    </row>
    <row r="2" spans="1:10" x14ac:dyDescent="0.4">
      <c r="A2" s="434" t="s">
        <v>265</v>
      </c>
      <c r="B2" s="435" t="s">
        <v>266</v>
      </c>
      <c r="C2" s="434" t="s">
        <v>267</v>
      </c>
      <c r="D2" s="435" t="s">
        <v>268</v>
      </c>
      <c r="E2" s="435" t="s">
        <v>269</v>
      </c>
      <c r="F2" s="436" t="s">
        <v>270</v>
      </c>
      <c r="G2" s="437"/>
      <c r="H2" s="437"/>
      <c r="I2" s="437"/>
      <c r="J2" s="438" t="s">
        <v>271</v>
      </c>
    </row>
    <row r="3" spans="1:10" ht="24.9" x14ac:dyDescent="0.4">
      <c r="A3" s="440" t="s">
        <v>265</v>
      </c>
      <c r="B3" s="441" t="s">
        <v>266</v>
      </c>
      <c r="C3" s="440" t="s">
        <v>272</v>
      </c>
      <c r="D3" s="441" t="s">
        <v>273</v>
      </c>
      <c r="E3" s="441" t="s">
        <v>269</v>
      </c>
      <c r="F3" s="442" t="s">
        <v>274</v>
      </c>
      <c r="G3" s="443"/>
      <c r="H3" s="443"/>
      <c r="I3" s="443"/>
      <c r="J3" s="444" t="s">
        <v>275</v>
      </c>
    </row>
    <row r="4" spans="1:10" s="449" customFormat="1" x14ac:dyDescent="0.4">
      <c r="A4" s="445" t="s">
        <v>265</v>
      </c>
      <c r="B4" s="446" t="s">
        <v>266</v>
      </c>
      <c r="C4" s="445" t="s">
        <v>276</v>
      </c>
      <c r="D4" s="446" t="s">
        <v>277</v>
      </c>
      <c r="E4" s="446" t="s">
        <v>269</v>
      </c>
      <c r="F4" s="446" t="s">
        <v>278</v>
      </c>
      <c r="G4" s="447"/>
      <c r="H4" s="447"/>
      <c r="I4" s="447"/>
      <c r="J4" s="448" t="s">
        <v>637</v>
      </c>
    </row>
    <row r="5" spans="1:10" s="449" customFormat="1" x14ac:dyDescent="0.4">
      <c r="A5" s="445" t="s">
        <v>265</v>
      </c>
      <c r="B5" s="446" t="s">
        <v>266</v>
      </c>
      <c r="C5" s="445" t="s">
        <v>279</v>
      </c>
      <c r="D5" s="446" t="s">
        <v>280</v>
      </c>
      <c r="E5" s="446" t="s">
        <v>269</v>
      </c>
      <c r="F5" s="446" t="s">
        <v>278</v>
      </c>
      <c r="G5" s="447"/>
      <c r="H5" s="447"/>
      <c r="I5" s="447"/>
      <c r="J5" s="448"/>
    </row>
    <row r="6" spans="1:10" x14ac:dyDescent="0.4">
      <c r="A6" s="440" t="s">
        <v>265</v>
      </c>
      <c r="B6" s="441" t="s">
        <v>266</v>
      </c>
      <c r="C6" s="440" t="s">
        <v>281</v>
      </c>
      <c r="D6" s="441" t="s">
        <v>282</v>
      </c>
      <c r="E6" s="441" t="s">
        <v>269</v>
      </c>
      <c r="F6" s="442" t="s">
        <v>274</v>
      </c>
      <c r="G6" s="443"/>
      <c r="H6" s="443"/>
      <c r="I6" s="443"/>
      <c r="J6" s="444" t="s">
        <v>283</v>
      </c>
    </row>
    <row r="7" spans="1:10" ht="62.15" x14ac:dyDescent="0.4">
      <c r="A7" s="440" t="s">
        <v>265</v>
      </c>
      <c r="B7" s="441" t="s">
        <v>266</v>
      </c>
      <c r="C7" s="440" t="s">
        <v>284</v>
      </c>
      <c r="D7" s="441" t="s">
        <v>285</v>
      </c>
      <c r="E7" s="441" t="s">
        <v>269</v>
      </c>
      <c r="F7" s="442" t="s">
        <v>286</v>
      </c>
      <c r="G7" s="443"/>
      <c r="H7" s="443"/>
      <c r="I7" s="443"/>
      <c r="J7" s="444" t="s">
        <v>287</v>
      </c>
    </row>
    <row r="8" spans="1:10" s="449" customFormat="1" x14ac:dyDescent="0.4">
      <c r="A8" s="672" t="s">
        <v>265</v>
      </c>
      <c r="B8" s="675" t="s">
        <v>266</v>
      </c>
      <c r="C8" s="672" t="s">
        <v>288</v>
      </c>
      <c r="D8" s="675" t="s">
        <v>289</v>
      </c>
      <c r="E8" s="675" t="s">
        <v>269</v>
      </c>
      <c r="F8" s="675" t="s">
        <v>644</v>
      </c>
      <c r="G8" s="669"/>
      <c r="H8" s="669"/>
      <c r="I8" s="450"/>
      <c r="J8" s="451" t="s">
        <v>638</v>
      </c>
    </row>
    <row r="9" spans="1:10" s="449" customFormat="1" x14ac:dyDescent="0.4">
      <c r="A9" s="673"/>
      <c r="B9" s="676"/>
      <c r="C9" s="673"/>
      <c r="D9" s="676"/>
      <c r="E9" s="676"/>
      <c r="F9" s="676"/>
      <c r="G9" s="670"/>
      <c r="H9" s="670"/>
      <c r="I9" s="452"/>
      <c r="J9" s="453" t="s">
        <v>639</v>
      </c>
    </row>
    <row r="10" spans="1:10" s="449" customFormat="1" ht="15" customHeight="1" x14ac:dyDescent="0.4">
      <c r="A10" s="673"/>
      <c r="B10" s="676"/>
      <c r="C10" s="673"/>
      <c r="D10" s="676"/>
      <c r="E10" s="676"/>
      <c r="F10" s="676"/>
      <c r="G10" s="670"/>
      <c r="H10" s="670"/>
      <c r="I10" s="452"/>
      <c r="J10" s="453" t="s">
        <v>640</v>
      </c>
    </row>
    <row r="11" spans="1:10" s="449" customFormat="1" ht="14.25" customHeight="1" x14ac:dyDescent="0.4">
      <c r="A11" s="673"/>
      <c r="B11" s="676"/>
      <c r="C11" s="673"/>
      <c r="D11" s="676"/>
      <c r="E11" s="676"/>
      <c r="F11" s="676"/>
      <c r="G11" s="670"/>
      <c r="H11" s="670"/>
      <c r="I11" s="452"/>
      <c r="J11" s="453" t="s">
        <v>641</v>
      </c>
    </row>
    <row r="12" spans="1:10" s="449" customFormat="1" ht="30" customHeight="1" x14ac:dyDescent="0.4">
      <c r="A12" s="674"/>
      <c r="B12" s="677"/>
      <c r="C12" s="674"/>
      <c r="D12" s="677"/>
      <c r="E12" s="677"/>
      <c r="F12" s="677"/>
      <c r="G12" s="671"/>
      <c r="H12" s="671"/>
      <c r="I12" s="454"/>
      <c r="J12" s="438" t="s">
        <v>642</v>
      </c>
    </row>
    <row r="13" spans="1:10" ht="24.9" x14ac:dyDescent="0.4">
      <c r="A13" s="440" t="s">
        <v>265</v>
      </c>
      <c r="B13" s="441" t="s">
        <v>266</v>
      </c>
      <c r="C13" s="440" t="s">
        <v>290</v>
      </c>
      <c r="D13" s="441" t="s">
        <v>291</v>
      </c>
      <c r="E13" s="441" t="s">
        <v>269</v>
      </c>
      <c r="F13" s="442" t="s">
        <v>292</v>
      </c>
      <c r="G13" s="443"/>
      <c r="H13" s="443"/>
      <c r="I13" s="443"/>
      <c r="J13" s="444" t="s">
        <v>293</v>
      </c>
    </row>
    <row r="14" spans="1:10" s="449" customFormat="1" x14ac:dyDescent="0.4">
      <c r="A14" s="455" t="s">
        <v>265</v>
      </c>
      <c r="B14" s="442" t="s">
        <v>266</v>
      </c>
      <c r="C14" s="455" t="s">
        <v>294</v>
      </c>
      <c r="D14" s="442" t="s">
        <v>295</v>
      </c>
      <c r="E14" s="442" t="s">
        <v>269</v>
      </c>
      <c r="F14" s="442" t="s">
        <v>643</v>
      </c>
      <c r="G14" s="456"/>
      <c r="H14" s="456"/>
      <c r="I14" s="456"/>
      <c r="J14" s="457"/>
    </row>
    <row r="15" spans="1:10" s="458" customFormat="1" ht="24.9" x14ac:dyDescent="0.4">
      <c r="A15" s="455" t="s">
        <v>265</v>
      </c>
      <c r="B15" s="442" t="s">
        <v>266</v>
      </c>
      <c r="C15" s="455" t="s">
        <v>296</v>
      </c>
      <c r="D15" s="442" t="s">
        <v>297</v>
      </c>
      <c r="E15" s="442" t="s">
        <v>269</v>
      </c>
      <c r="F15" s="442" t="s">
        <v>645</v>
      </c>
      <c r="G15" s="443"/>
      <c r="H15" s="443"/>
      <c r="I15" s="443"/>
      <c r="J15" s="444"/>
    </row>
    <row r="16" spans="1:10" ht="49.75" x14ac:dyDescent="0.4">
      <c r="A16" s="440" t="s">
        <v>265</v>
      </c>
      <c r="B16" s="441" t="s">
        <v>266</v>
      </c>
      <c r="C16" s="440" t="s">
        <v>298</v>
      </c>
      <c r="D16" s="441" t="s">
        <v>299</v>
      </c>
      <c r="E16" s="441" t="s">
        <v>269</v>
      </c>
      <c r="F16" s="442" t="s">
        <v>300</v>
      </c>
      <c r="G16" s="443"/>
      <c r="H16" s="443">
        <v>7</v>
      </c>
      <c r="I16" s="443"/>
      <c r="J16" s="444" t="s">
        <v>301</v>
      </c>
    </row>
    <row r="17" spans="1:11" x14ac:dyDescent="0.4">
      <c r="A17" s="440" t="s">
        <v>265</v>
      </c>
      <c r="B17" s="441" t="s">
        <v>266</v>
      </c>
      <c r="C17" s="440" t="s">
        <v>302</v>
      </c>
      <c r="D17" s="441" t="s">
        <v>303</v>
      </c>
      <c r="E17" s="441" t="s">
        <v>269</v>
      </c>
      <c r="F17" s="446" t="s">
        <v>278</v>
      </c>
      <c r="G17" s="456"/>
      <c r="H17" s="456"/>
      <c r="I17" s="456"/>
    </row>
    <row r="18" spans="1:11" ht="105" customHeight="1" x14ac:dyDescent="0.4">
      <c r="A18" s="440" t="s">
        <v>265</v>
      </c>
      <c r="B18" s="441" t="s">
        <v>266</v>
      </c>
      <c r="C18" s="440" t="s">
        <v>304</v>
      </c>
      <c r="D18" s="441" t="s">
        <v>305</v>
      </c>
      <c r="E18" s="446" t="s">
        <v>269</v>
      </c>
      <c r="F18" s="446" t="s">
        <v>278</v>
      </c>
      <c r="G18" s="447"/>
      <c r="H18" s="447"/>
      <c r="I18" s="447"/>
      <c r="J18" s="448" t="s">
        <v>685</v>
      </c>
    </row>
    <row r="19" spans="1:11" s="449" customFormat="1" x14ac:dyDescent="0.4">
      <c r="A19" s="455" t="s">
        <v>265</v>
      </c>
      <c r="B19" s="442" t="s">
        <v>266</v>
      </c>
      <c r="C19" s="455" t="s">
        <v>306</v>
      </c>
      <c r="D19" s="442" t="s">
        <v>307</v>
      </c>
      <c r="E19" s="442" t="s">
        <v>269</v>
      </c>
      <c r="F19" s="446" t="s">
        <v>646</v>
      </c>
      <c r="G19" s="447">
        <v>2</v>
      </c>
      <c r="H19" s="456"/>
      <c r="I19" s="456"/>
      <c r="J19" s="457"/>
    </row>
    <row r="20" spans="1:11" s="458" customFormat="1" x14ac:dyDescent="0.4">
      <c r="A20" s="455" t="s">
        <v>265</v>
      </c>
      <c r="B20" s="442" t="s">
        <v>266</v>
      </c>
      <c r="C20" s="455" t="s">
        <v>308</v>
      </c>
      <c r="D20" s="442" t="s">
        <v>309</v>
      </c>
      <c r="E20" s="442" t="s">
        <v>269</v>
      </c>
      <c r="F20" s="442" t="s">
        <v>310</v>
      </c>
      <c r="G20" s="443">
        <v>2</v>
      </c>
      <c r="H20" s="443"/>
      <c r="I20" s="443"/>
      <c r="J20" s="444"/>
    </row>
    <row r="21" spans="1:11" s="458" customFormat="1" ht="24.9" x14ac:dyDescent="0.4">
      <c r="A21" s="455" t="s">
        <v>265</v>
      </c>
      <c r="B21" s="442" t="s">
        <v>266</v>
      </c>
      <c r="C21" s="455" t="s">
        <v>311</v>
      </c>
      <c r="D21" s="442" t="s">
        <v>312</v>
      </c>
      <c r="E21" s="442" t="s">
        <v>269</v>
      </c>
      <c r="F21" s="442" t="s">
        <v>313</v>
      </c>
      <c r="G21" s="443">
        <v>2</v>
      </c>
      <c r="H21" s="443"/>
      <c r="I21" s="443">
        <f>16</f>
        <v>16</v>
      </c>
      <c r="J21" s="444"/>
    </row>
    <row r="22" spans="1:11" s="458" customFormat="1" ht="24.9" x14ac:dyDescent="0.4">
      <c r="A22" s="455" t="s">
        <v>265</v>
      </c>
      <c r="B22" s="442" t="s">
        <v>266</v>
      </c>
      <c r="C22" s="455" t="s">
        <v>314</v>
      </c>
      <c r="D22" s="442" t="s">
        <v>315</v>
      </c>
      <c r="E22" s="442" t="s">
        <v>269</v>
      </c>
      <c r="F22" s="442" t="s">
        <v>316</v>
      </c>
      <c r="G22" s="443"/>
      <c r="H22" s="443"/>
      <c r="I22" s="443"/>
      <c r="J22" s="444"/>
    </row>
    <row r="23" spans="1:11" s="458" customFormat="1" x14ac:dyDescent="0.4">
      <c r="A23" s="455" t="s">
        <v>265</v>
      </c>
      <c r="B23" s="442" t="s">
        <v>266</v>
      </c>
      <c r="C23" s="455" t="s">
        <v>317</v>
      </c>
      <c r="D23" s="442" t="s">
        <v>318</v>
      </c>
      <c r="E23" s="442" t="s">
        <v>269</v>
      </c>
      <c r="F23" s="442" t="s">
        <v>319</v>
      </c>
      <c r="G23" s="443">
        <v>2</v>
      </c>
      <c r="H23" s="443"/>
      <c r="I23" s="443"/>
      <c r="J23" s="444"/>
    </row>
    <row r="24" spans="1:11" s="458" customFormat="1" x14ac:dyDescent="0.4">
      <c r="A24" s="455"/>
      <c r="B24" s="442" t="s">
        <v>266</v>
      </c>
      <c r="C24" s="455" t="s">
        <v>320</v>
      </c>
      <c r="D24" s="442" t="s">
        <v>321</v>
      </c>
      <c r="E24" s="442"/>
      <c r="F24" s="442" t="s">
        <v>319</v>
      </c>
      <c r="G24" s="443">
        <v>2</v>
      </c>
      <c r="H24" s="443"/>
      <c r="I24" s="443"/>
      <c r="J24" s="444"/>
    </row>
    <row r="25" spans="1:11" s="458" customFormat="1" ht="37.299999999999997" x14ac:dyDescent="0.4">
      <c r="A25" s="455"/>
      <c r="B25" s="442" t="s">
        <v>266</v>
      </c>
      <c r="C25" s="455" t="s">
        <v>322</v>
      </c>
      <c r="D25" s="442" t="s">
        <v>323</v>
      </c>
      <c r="E25" s="442"/>
      <c r="F25" s="442" t="s">
        <v>319</v>
      </c>
      <c r="G25" s="443"/>
      <c r="H25" s="443"/>
      <c r="I25" s="443"/>
      <c r="J25" s="444"/>
    </row>
    <row r="26" spans="1:11" s="458" customFormat="1" ht="24.9" x14ac:dyDescent="0.4">
      <c r="A26" s="455"/>
      <c r="B26" s="442" t="s">
        <v>266</v>
      </c>
      <c r="C26" s="455" t="s">
        <v>324</v>
      </c>
      <c r="D26" s="442" t="s">
        <v>325</v>
      </c>
      <c r="E26" s="442"/>
      <c r="F26" s="442" t="s">
        <v>647</v>
      </c>
      <c r="G26" s="443">
        <v>10</v>
      </c>
      <c r="H26" s="443"/>
      <c r="I26" s="443"/>
      <c r="J26" s="444"/>
    </row>
    <row r="27" spans="1:11" ht="24.9" x14ac:dyDescent="0.4">
      <c r="A27" s="440"/>
      <c r="B27" s="441" t="s">
        <v>266</v>
      </c>
      <c r="C27" s="440" t="s">
        <v>326</v>
      </c>
      <c r="D27" s="441" t="s">
        <v>327</v>
      </c>
      <c r="E27" s="441" t="s">
        <v>269</v>
      </c>
      <c r="F27" s="446" t="s">
        <v>330</v>
      </c>
      <c r="G27" s="456"/>
      <c r="H27" s="456"/>
      <c r="I27" s="456"/>
      <c r="J27" s="457"/>
      <c r="K27" s="449"/>
    </row>
    <row r="28" spans="1:11" x14ac:dyDescent="0.4">
      <c r="A28" s="440"/>
      <c r="B28" s="441" t="s">
        <v>266</v>
      </c>
      <c r="C28" s="440" t="s">
        <v>328</v>
      </c>
      <c r="D28" s="441" t="s">
        <v>329</v>
      </c>
      <c r="E28" s="441" t="s">
        <v>269</v>
      </c>
      <c r="F28" s="446" t="s">
        <v>687</v>
      </c>
      <c r="G28" s="456"/>
      <c r="H28" s="456"/>
      <c r="I28" s="456"/>
      <c r="J28" s="457"/>
      <c r="K28" s="449"/>
    </row>
    <row r="29" spans="1:11" ht="24.9" x14ac:dyDescent="0.4">
      <c r="A29" s="440"/>
      <c r="B29" s="441" t="s">
        <v>266</v>
      </c>
      <c r="C29" s="440" t="s">
        <v>331</v>
      </c>
      <c r="D29" s="441" t="s">
        <v>332</v>
      </c>
      <c r="E29" s="441" t="s">
        <v>269</v>
      </c>
      <c r="F29" s="446" t="s">
        <v>687</v>
      </c>
      <c r="G29" s="456"/>
      <c r="H29" s="456"/>
      <c r="I29" s="456"/>
      <c r="J29" s="457"/>
      <c r="K29" s="449"/>
    </row>
    <row r="30" spans="1:11" x14ac:dyDescent="0.4">
      <c r="A30" s="440"/>
      <c r="B30" s="441" t="s">
        <v>266</v>
      </c>
      <c r="C30" s="440" t="s">
        <v>333</v>
      </c>
      <c r="D30" s="441" t="s">
        <v>334</v>
      </c>
      <c r="E30" s="441" t="s">
        <v>269</v>
      </c>
      <c r="F30" s="446" t="s">
        <v>687</v>
      </c>
      <c r="G30" s="456"/>
      <c r="H30" s="456"/>
      <c r="I30" s="456"/>
      <c r="J30" s="457"/>
      <c r="K30" s="449"/>
    </row>
    <row r="31" spans="1:11" x14ac:dyDescent="0.4">
      <c r="A31" s="440"/>
      <c r="B31" s="441" t="s">
        <v>266</v>
      </c>
      <c r="C31" s="440" t="s">
        <v>335</v>
      </c>
      <c r="D31" s="441" t="s">
        <v>336</v>
      </c>
      <c r="E31" s="441" t="s">
        <v>269</v>
      </c>
      <c r="F31" s="446" t="s">
        <v>686</v>
      </c>
      <c r="G31" s="456"/>
      <c r="H31" s="456"/>
      <c r="I31" s="456"/>
      <c r="J31" s="457"/>
      <c r="K31" s="449"/>
    </row>
    <row r="32" spans="1:11" x14ac:dyDescent="0.4">
      <c r="A32" s="440"/>
      <c r="B32" s="441" t="s">
        <v>266</v>
      </c>
      <c r="C32" s="440" t="s">
        <v>337</v>
      </c>
      <c r="D32" s="441" t="s">
        <v>338</v>
      </c>
      <c r="E32" s="441" t="s">
        <v>269</v>
      </c>
      <c r="F32" s="446" t="s">
        <v>687</v>
      </c>
      <c r="G32" s="456"/>
      <c r="H32" s="456"/>
      <c r="I32" s="456"/>
      <c r="J32" s="457"/>
      <c r="K32" s="449"/>
    </row>
    <row r="33" spans="1:11" ht="24.9" x14ac:dyDescent="0.4">
      <c r="A33" s="440"/>
      <c r="B33" s="441" t="s">
        <v>266</v>
      </c>
      <c r="C33" s="440" t="s">
        <v>339</v>
      </c>
      <c r="D33" s="441" t="s">
        <v>340</v>
      </c>
      <c r="E33" s="441" t="s">
        <v>269</v>
      </c>
      <c r="F33" s="446" t="s">
        <v>687</v>
      </c>
      <c r="G33" s="456"/>
      <c r="H33" s="456"/>
      <c r="I33" s="456"/>
      <c r="J33" s="457"/>
      <c r="K33" s="449"/>
    </row>
    <row r="34" spans="1:11" s="458" customFormat="1" x14ac:dyDescent="0.4">
      <c r="A34" s="455" t="s">
        <v>265</v>
      </c>
      <c r="B34" s="442" t="s">
        <v>266</v>
      </c>
      <c r="C34" s="455" t="s">
        <v>341</v>
      </c>
      <c r="D34" s="442" t="s">
        <v>342</v>
      </c>
      <c r="E34" s="442" t="s">
        <v>269</v>
      </c>
      <c r="F34" s="442" t="s">
        <v>647</v>
      </c>
      <c r="G34" s="443"/>
      <c r="H34" s="443"/>
      <c r="I34" s="443"/>
      <c r="J34" s="444"/>
    </row>
    <row r="35" spans="1:11" s="458" customFormat="1" x14ac:dyDescent="0.4">
      <c r="A35" s="455" t="s">
        <v>265</v>
      </c>
      <c r="B35" s="442" t="s">
        <v>266</v>
      </c>
      <c r="C35" s="455" t="s">
        <v>343</v>
      </c>
      <c r="D35" s="442" t="s">
        <v>344</v>
      </c>
      <c r="E35" s="442" t="s">
        <v>269</v>
      </c>
      <c r="F35" s="442" t="s">
        <v>648</v>
      </c>
      <c r="G35" s="443"/>
      <c r="H35" s="443"/>
      <c r="I35" s="443"/>
      <c r="J35" s="444" t="s">
        <v>683</v>
      </c>
    </row>
    <row r="36" spans="1:11" s="458" customFormat="1" x14ac:dyDescent="0.4">
      <c r="A36" s="455" t="s">
        <v>265</v>
      </c>
      <c r="B36" s="442" t="s">
        <v>266</v>
      </c>
      <c r="C36" s="455" t="s">
        <v>346</v>
      </c>
      <c r="D36" s="442" t="s">
        <v>347</v>
      </c>
      <c r="E36" s="442" t="s">
        <v>269</v>
      </c>
      <c r="F36" s="442" t="s">
        <v>647</v>
      </c>
      <c r="G36" s="443"/>
      <c r="H36" s="443"/>
      <c r="I36" s="443"/>
      <c r="J36" s="444"/>
    </row>
    <row r="37" spans="1:11" s="458" customFormat="1" x14ac:dyDescent="0.4">
      <c r="A37" s="455" t="s">
        <v>265</v>
      </c>
      <c r="B37" s="442" t="s">
        <v>266</v>
      </c>
      <c r="C37" s="455" t="s">
        <v>348</v>
      </c>
      <c r="D37" s="442" t="s">
        <v>349</v>
      </c>
      <c r="E37" s="442" t="s">
        <v>269</v>
      </c>
      <c r="F37" s="442" t="s">
        <v>647</v>
      </c>
      <c r="G37" s="443"/>
      <c r="H37" s="443"/>
      <c r="I37" s="443"/>
      <c r="J37" s="444"/>
    </row>
    <row r="38" spans="1:11" s="458" customFormat="1" x14ac:dyDescent="0.4">
      <c r="A38" s="455" t="s">
        <v>265</v>
      </c>
      <c r="B38" s="442" t="s">
        <v>266</v>
      </c>
      <c r="C38" s="455" t="s">
        <v>350</v>
      </c>
      <c r="D38" s="442" t="s">
        <v>351</v>
      </c>
      <c r="E38" s="442" t="s">
        <v>269</v>
      </c>
      <c r="F38" s="442" t="s">
        <v>647</v>
      </c>
      <c r="G38" s="443"/>
      <c r="H38" s="443"/>
      <c r="I38" s="443"/>
      <c r="J38" s="444"/>
    </row>
    <row r="39" spans="1:11" s="458" customFormat="1" ht="24.9" x14ac:dyDescent="0.4">
      <c r="A39" s="455" t="s">
        <v>265</v>
      </c>
      <c r="B39" s="442" t="s">
        <v>266</v>
      </c>
      <c r="C39" s="455" t="s">
        <v>352</v>
      </c>
      <c r="D39" s="442" t="s">
        <v>353</v>
      </c>
      <c r="E39" s="442" t="s">
        <v>269</v>
      </c>
      <c r="F39" s="442" t="s">
        <v>270</v>
      </c>
      <c r="G39" s="443"/>
      <c r="H39" s="443"/>
      <c r="I39" s="443"/>
      <c r="J39" s="444"/>
    </row>
    <row r="40" spans="1:11" s="458" customFormat="1" ht="24.9" x14ac:dyDescent="0.4">
      <c r="A40" s="455" t="s">
        <v>265</v>
      </c>
      <c r="B40" s="442" t="s">
        <v>266</v>
      </c>
      <c r="C40" s="455" t="s">
        <v>354</v>
      </c>
      <c r="D40" s="442" t="s">
        <v>355</v>
      </c>
      <c r="E40" s="442" t="s">
        <v>269</v>
      </c>
      <c r="F40" s="442" t="s">
        <v>649</v>
      </c>
      <c r="G40" s="443"/>
      <c r="H40" s="443"/>
      <c r="I40" s="443"/>
      <c r="J40" s="444"/>
    </row>
    <row r="41" spans="1:11" s="458" customFormat="1" x14ac:dyDescent="0.4">
      <c r="A41" s="455" t="s">
        <v>265</v>
      </c>
      <c r="B41" s="442" t="s">
        <v>266</v>
      </c>
      <c r="C41" s="455" t="s">
        <v>356</v>
      </c>
      <c r="D41" s="442" t="s">
        <v>357</v>
      </c>
      <c r="E41" s="442" t="s">
        <v>269</v>
      </c>
      <c r="F41" s="442" t="s">
        <v>649</v>
      </c>
      <c r="G41" s="443"/>
      <c r="H41" s="443"/>
      <c r="I41" s="443"/>
      <c r="J41" s="444"/>
    </row>
    <row r="42" spans="1:11" ht="49.75" x14ac:dyDescent="0.4">
      <c r="A42" s="440" t="s">
        <v>265</v>
      </c>
      <c r="B42" s="441" t="s">
        <v>266</v>
      </c>
      <c r="C42" s="440" t="s">
        <v>358</v>
      </c>
      <c r="D42" s="441" t="s">
        <v>359</v>
      </c>
      <c r="E42" s="441" t="s">
        <v>269</v>
      </c>
      <c r="F42" s="446" t="s">
        <v>300</v>
      </c>
      <c r="G42" s="447"/>
      <c r="H42" s="447"/>
      <c r="I42" s="447"/>
      <c r="J42" s="448" t="s">
        <v>688</v>
      </c>
    </row>
    <row r="43" spans="1:11" x14ac:dyDescent="0.4">
      <c r="A43" s="440" t="s">
        <v>265</v>
      </c>
      <c r="B43" s="441" t="s">
        <v>266</v>
      </c>
      <c r="C43" s="440" t="s">
        <v>360</v>
      </c>
      <c r="D43" s="441" t="s">
        <v>361</v>
      </c>
      <c r="E43" s="441" t="s">
        <v>269</v>
      </c>
      <c r="F43" s="446" t="s">
        <v>270</v>
      </c>
      <c r="G43" s="447"/>
      <c r="H43" s="447"/>
      <c r="I43" s="447"/>
      <c r="J43" s="448"/>
    </row>
    <row r="44" spans="1:11" x14ac:dyDescent="0.4">
      <c r="A44" s="440" t="s">
        <v>265</v>
      </c>
      <c r="B44" s="441" t="s">
        <v>266</v>
      </c>
      <c r="C44" s="440" t="s">
        <v>362</v>
      </c>
      <c r="D44" s="441" t="s">
        <v>363</v>
      </c>
      <c r="E44" s="441" t="s">
        <v>269</v>
      </c>
      <c r="F44" s="446" t="s">
        <v>270</v>
      </c>
      <c r="G44" s="447"/>
      <c r="H44" s="447"/>
      <c r="I44" s="447"/>
      <c r="J44" s="448"/>
    </row>
    <row r="45" spans="1:11" x14ac:dyDescent="0.4">
      <c r="A45" s="440" t="s">
        <v>265</v>
      </c>
      <c r="B45" s="441" t="s">
        <v>266</v>
      </c>
      <c r="C45" s="440" t="s">
        <v>364</v>
      </c>
      <c r="D45" s="441" t="s">
        <v>365</v>
      </c>
      <c r="E45" s="441" t="s">
        <v>269</v>
      </c>
      <c r="F45" s="446" t="s">
        <v>270</v>
      </c>
      <c r="G45" s="447"/>
      <c r="H45" s="447"/>
      <c r="I45" s="447"/>
      <c r="J45" s="448"/>
    </row>
    <row r="46" spans="1:11" s="458" customFormat="1" x14ac:dyDescent="0.4">
      <c r="A46" s="455" t="s">
        <v>265</v>
      </c>
      <c r="B46" s="442" t="s">
        <v>266</v>
      </c>
      <c r="C46" s="455" t="s">
        <v>366</v>
      </c>
      <c r="D46" s="442" t="s">
        <v>367</v>
      </c>
      <c r="E46" s="442" t="s">
        <v>269</v>
      </c>
      <c r="F46" s="442" t="s">
        <v>270</v>
      </c>
      <c r="G46" s="443"/>
      <c r="H46" s="443"/>
      <c r="I46" s="443"/>
      <c r="J46" s="444" t="s">
        <v>368</v>
      </c>
    </row>
    <row r="47" spans="1:11" s="458" customFormat="1" ht="24.9" x14ac:dyDescent="0.4">
      <c r="A47" s="455" t="s">
        <v>265</v>
      </c>
      <c r="B47" s="442" t="s">
        <v>266</v>
      </c>
      <c r="C47" s="455" t="s">
        <v>369</v>
      </c>
      <c r="D47" s="442" t="s">
        <v>370</v>
      </c>
      <c r="E47" s="442" t="s">
        <v>269</v>
      </c>
      <c r="F47" s="442" t="s">
        <v>300</v>
      </c>
      <c r="G47" s="443"/>
      <c r="H47" s="443"/>
      <c r="I47" s="443"/>
      <c r="J47" s="460" t="s">
        <v>684</v>
      </c>
    </row>
    <row r="48" spans="1:11" ht="24.9" x14ac:dyDescent="0.4">
      <c r="A48" s="440" t="s">
        <v>265</v>
      </c>
      <c r="B48" s="441" t="s">
        <v>266</v>
      </c>
      <c r="C48" s="440" t="s">
        <v>371</v>
      </c>
      <c r="D48" s="441" t="s">
        <v>372</v>
      </c>
      <c r="E48" s="441" t="s">
        <v>269</v>
      </c>
      <c r="F48" s="442" t="s">
        <v>270</v>
      </c>
      <c r="G48" s="443"/>
      <c r="H48" s="443"/>
      <c r="I48" s="443"/>
      <c r="J48" s="444" t="s">
        <v>373</v>
      </c>
    </row>
    <row r="49" spans="1:10" s="458" customFormat="1" x14ac:dyDescent="0.4">
      <c r="A49" s="455" t="s">
        <v>265</v>
      </c>
      <c r="B49" s="442" t="s">
        <v>266</v>
      </c>
      <c r="C49" s="455" t="s">
        <v>374</v>
      </c>
      <c r="D49" s="442" t="s">
        <v>300</v>
      </c>
      <c r="E49" s="442" t="s">
        <v>269</v>
      </c>
      <c r="F49" s="442" t="s">
        <v>300</v>
      </c>
      <c r="G49" s="443"/>
      <c r="H49" s="443"/>
      <c r="I49" s="443"/>
      <c r="J49" s="444"/>
    </row>
    <row r="50" spans="1:10" s="458" customFormat="1" x14ac:dyDescent="0.4">
      <c r="A50" s="455" t="s">
        <v>265</v>
      </c>
      <c r="B50" s="442" t="s">
        <v>266</v>
      </c>
      <c r="C50" s="455" t="s">
        <v>375</v>
      </c>
      <c r="D50" s="442" t="s">
        <v>376</v>
      </c>
      <c r="E50" s="442" t="s">
        <v>269</v>
      </c>
      <c r="F50" s="442" t="s">
        <v>377</v>
      </c>
      <c r="G50" s="443"/>
      <c r="H50" s="443"/>
      <c r="I50" s="443"/>
      <c r="J50" s="444"/>
    </row>
    <row r="51" spans="1:10" s="458" customFormat="1" ht="24.9" x14ac:dyDescent="0.4">
      <c r="A51" s="455" t="s">
        <v>378</v>
      </c>
      <c r="B51" s="442" t="s">
        <v>379</v>
      </c>
      <c r="C51" s="455" t="s">
        <v>380</v>
      </c>
      <c r="D51" s="442"/>
      <c r="E51" s="461" t="s">
        <v>269</v>
      </c>
      <c r="F51" s="442" t="s">
        <v>650</v>
      </c>
      <c r="G51" s="443">
        <v>1</v>
      </c>
      <c r="H51" s="443" t="s">
        <v>381</v>
      </c>
      <c r="I51" s="443"/>
      <c r="J51" s="444"/>
    </row>
    <row r="52" spans="1:10" s="458" customFormat="1" ht="24.9" x14ac:dyDescent="0.4">
      <c r="A52" s="455" t="s">
        <v>378</v>
      </c>
      <c r="B52" s="442" t="s">
        <v>379</v>
      </c>
      <c r="C52" s="455" t="s">
        <v>382</v>
      </c>
      <c r="D52" s="442" t="s">
        <v>383</v>
      </c>
      <c r="E52" s="461" t="s">
        <v>384</v>
      </c>
      <c r="F52" s="442" t="s">
        <v>650</v>
      </c>
      <c r="G52" s="443"/>
      <c r="H52" s="443"/>
      <c r="I52" s="461" t="s">
        <v>385</v>
      </c>
      <c r="J52" s="444" t="s">
        <v>293</v>
      </c>
    </row>
    <row r="53" spans="1:10" s="458" customFormat="1" ht="37.299999999999997" x14ac:dyDescent="0.4">
      <c r="A53" s="455" t="s">
        <v>378</v>
      </c>
      <c r="B53" s="442" t="s">
        <v>379</v>
      </c>
      <c r="C53" s="455" t="s">
        <v>386</v>
      </c>
      <c r="D53" s="442" t="s">
        <v>387</v>
      </c>
      <c r="E53" s="461" t="s">
        <v>269</v>
      </c>
      <c r="F53" s="442" t="s">
        <v>651</v>
      </c>
      <c r="G53" s="443"/>
      <c r="H53" s="443"/>
      <c r="I53" s="461" t="s">
        <v>385</v>
      </c>
      <c r="J53" s="444"/>
    </row>
    <row r="54" spans="1:10" s="458" customFormat="1" ht="24.9" x14ac:dyDescent="0.4">
      <c r="A54" s="455" t="s">
        <v>378</v>
      </c>
      <c r="B54" s="442" t="s">
        <v>379</v>
      </c>
      <c r="C54" s="455" t="s">
        <v>388</v>
      </c>
      <c r="D54" s="442" t="s">
        <v>389</v>
      </c>
      <c r="E54" s="461" t="s">
        <v>269</v>
      </c>
      <c r="F54" s="442" t="s">
        <v>652</v>
      </c>
      <c r="G54" s="443"/>
      <c r="H54" s="443"/>
      <c r="I54" s="462" t="s">
        <v>385</v>
      </c>
      <c r="J54" s="444"/>
    </row>
    <row r="55" spans="1:10" s="458" customFormat="1" ht="24.9" x14ac:dyDescent="0.4">
      <c r="A55" s="455" t="s">
        <v>378</v>
      </c>
      <c r="B55" s="442" t="s">
        <v>390</v>
      </c>
      <c r="C55" s="455" t="s">
        <v>391</v>
      </c>
      <c r="D55" s="442"/>
      <c r="E55" s="461" t="s">
        <v>269</v>
      </c>
      <c r="F55" s="442" t="s">
        <v>653</v>
      </c>
      <c r="G55" s="443">
        <v>1</v>
      </c>
      <c r="H55" s="443" t="s">
        <v>381</v>
      </c>
      <c r="I55" s="443"/>
      <c r="J55" s="444"/>
    </row>
    <row r="56" spans="1:10" s="458" customFormat="1" ht="24.9" x14ac:dyDescent="0.4">
      <c r="A56" s="455" t="s">
        <v>378</v>
      </c>
      <c r="B56" s="442" t="s">
        <v>390</v>
      </c>
      <c r="C56" s="455" t="s">
        <v>392</v>
      </c>
      <c r="D56" s="442" t="s">
        <v>393</v>
      </c>
      <c r="E56" s="461" t="s">
        <v>269</v>
      </c>
      <c r="F56" s="442" t="s">
        <v>653</v>
      </c>
      <c r="G56" s="443"/>
      <c r="H56" s="443"/>
      <c r="I56" s="443">
        <v>8</v>
      </c>
      <c r="J56" s="444" t="s">
        <v>293</v>
      </c>
    </row>
    <row r="57" spans="1:10" s="458" customFormat="1" ht="24.9" x14ac:dyDescent="0.4">
      <c r="A57" s="455" t="s">
        <v>378</v>
      </c>
      <c r="B57" s="442" t="s">
        <v>394</v>
      </c>
      <c r="C57" s="455" t="s">
        <v>391</v>
      </c>
      <c r="D57" s="442"/>
      <c r="E57" s="461" t="s">
        <v>269</v>
      </c>
      <c r="F57" s="442" t="s">
        <v>653</v>
      </c>
      <c r="G57" s="443">
        <v>1</v>
      </c>
      <c r="H57" s="443"/>
      <c r="I57" s="443"/>
      <c r="J57" s="444"/>
    </row>
    <row r="58" spans="1:10" s="458" customFormat="1" ht="24.9" x14ac:dyDescent="0.4">
      <c r="A58" s="455" t="s">
        <v>378</v>
      </c>
      <c r="B58" s="442" t="s">
        <v>394</v>
      </c>
      <c r="C58" s="455" t="s">
        <v>395</v>
      </c>
      <c r="D58" s="442" t="s">
        <v>396</v>
      </c>
      <c r="E58" s="461" t="s">
        <v>269</v>
      </c>
      <c r="F58" s="442" t="s">
        <v>653</v>
      </c>
      <c r="G58" s="443"/>
      <c r="H58" s="443"/>
      <c r="I58" s="443">
        <v>8</v>
      </c>
      <c r="J58" s="444" t="s">
        <v>293</v>
      </c>
    </row>
    <row r="59" spans="1:10" s="458" customFormat="1" ht="24.9" x14ac:dyDescent="0.4">
      <c r="A59" s="455" t="s">
        <v>378</v>
      </c>
      <c r="B59" s="442" t="s">
        <v>397</v>
      </c>
      <c r="C59" s="455" t="s">
        <v>391</v>
      </c>
      <c r="D59" s="442"/>
      <c r="E59" s="461" t="s">
        <v>269</v>
      </c>
      <c r="F59" s="442" t="s">
        <v>316</v>
      </c>
      <c r="G59" s="443" t="s">
        <v>398</v>
      </c>
      <c r="H59" s="443">
        <v>10</v>
      </c>
      <c r="I59" s="443"/>
      <c r="J59" s="444"/>
    </row>
    <row r="60" spans="1:10" s="458" customFormat="1" ht="24.9" x14ac:dyDescent="0.4">
      <c r="A60" s="455" t="s">
        <v>378</v>
      </c>
      <c r="B60" s="442" t="s">
        <v>397</v>
      </c>
      <c r="C60" s="455" t="s">
        <v>399</v>
      </c>
      <c r="D60" s="442" t="s">
        <v>400</v>
      </c>
      <c r="E60" s="461" t="s">
        <v>269</v>
      </c>
      <c r="F60" s="442" t="s">
        <v>316</v>
      </c>
      <c r="G60" s="443"/>
      <c r="H60" s="443"/>
      <c r="I60" s="443">
        <v>8</v>
      </c>
      <c r="J60" s="444" t="s">
        <v>658</v>
      </c>
    </row>
    <row r="61" spans="1:10" s="458" customFormat="1" ht="62.15" x14ac:dyDescent="0.4">
      <c r="A61" s="455" t="s">
        <v>378</v>
      </c>
      <c r="B61" s="442" t="s">
        <v>397</v>
      </c>
      <c r="C61" s="455" t="s">
        <v>401</v>
      </c>
      <c r="D61" s="442" t="s">
        <v>402</v>
      </c>
      <c r="E61" s="461" t="s">
        <v>384</v>
      </c>
      <c r="F61" s="442" t="s">
        <v>316</v>
      </c>
      <c r="G61" s="443"/>
      <c r="H61" s="443"/>
      <c r="I61" s="443">
        <v>8</v>
      </c>
      <c r="J61" s="444" t="s">
        <v>659</v>
      </c>
    </row>
    <row r="62" spans="1:10" s="458" customFormat="1" ht="37.299999999999997" x14ac:dyDescent="0.4">
      <c r="A62" s="455"/>
      <c r="B62" s="442" t="s">
        <v>403</v>
      </c>
      <c r="C62" s="455" t="s">
        <v>404</v>
      </c>
      <c r="D62" s="442"/>
      <c r="E62" s="461"/>
      <c r="F62" s="442" t="s">
        <v>663</v>
      </c>
      <c r="G62" s="443" t="s">
        <v>405</v>
      </c>
      <c r="H62" s="443">
        <v>8</v>
      </c>
      <c r="I62" s="443"/>
      <c r="J62" s="444" t="s">
        <v>293</v>
      </c>
    </row>
    <row r="63" spans="1:10" s="458" customFormat="1" x14ac:dyDescent="0.4">
      <c r="A63" s="455"/>
      <c r="B63" s="463" t="s">
        <v>403</v>
      </c>
      <c r="C63" s="464"/>
      <c r="D63" s="465" t="s">
        <v>660</v>
      </c>
      <c r="E63" s="463" t="s">
        <v>269</v>
      </c>
      <c r="F63" s="442" t="s">
        <v>663</v>
      </c>
      <c r="G63" s="443"/>
      <c r="H63" s="443"/>
      <c r="I63" s="443"/>
      <c r="J63" s="444"/>
    </row>
    <row r="64" spans="1:10" s="458" customFormat="1" ht="37.299999999999997" x14ac:dyDescent="0.4">
      <c r="A64" s="455"/>
      <c r="B64" s="463" t="s">
        <v>406</v>
      </c>
      <c r="C64" s="455" t="s">
        <v>404</v>
      </c>
      <c r="D64" s="465"/>
      <c r="E64" s="463"/>
      <c r="F64" s="442" t="s">
        <v>661</v>
      </c>
      <c r="G64" s="443" t="s">
        <v>407</v>
      </c>
      <c r="H64" s="443" t="s">
        <v>408</v>
      </c>
      <c r="I64" s="443"/>
      <c r="J64" s="444"/>
    </row>
    <row r="65" spans="1:10" s="458" customFormat="1" ht="24.9" x14ac:dyDescent="0.4">
      <c r="A65" s="455"/>
      <c r="B65" s="463" t="s">
        <v>406</v>
      </c>
      <c r="C65" s="464" t="s">
        <v>409</v>
      </c>
      <c r="D65" s="465" t="s">
        <v>410</v>
      </c>
      <c r="E65" s="463" t="s">
        <v>269</v>
      </c>
      <c r="F65" s="442" t="s">
        <v>661</v>
      </c>
      <c r="G65" s="443"/>
      <c r="H65" s="443"/>
      <c r="I65" s="443" t="s">
        <v>411</v>
      </c>
      <c r="J65" s="444" t="s">
        <v>412</v>
      </c>
    </row>
    <row r="66" spans="1:10" s="458" customFormat="1" ht="24.9" x14ac:dyDescent="0.4">
      <c r="A66" s="455"/>
      <c r="B66" s="463" t="s">
        <v>406</v>
      </c>
      <c r="C66" s="464" t="s">
        <v>413</v>
      </c>
      <c r="D66" s="465" t="s">
        <v>414</v>
      </c>
      <c r="E66" s="463" t="s">
        <v>269</v>
      </c>
      <c r="F66" s="442" t="s">
        <v>661</v>
      </c>
      <c r="G66" s="443"/>
      <c r="H66" s="443"/>
      <c r="I66" s="443" t="s">
        <v>411</v>
      </c>
      <c r="J66" s="444" t="s">
        <v>415</v>
      </c>
    </row>
    <row r="67" spans="1:10" s="458" customFormat="1" ht="37.299999999999997" x14ac:dyDescent="0.4">
      <c r="A67" s="455" t="s">
        <v>378</v>
      </c>
      <c r="B67" s="463" t="s">
        <v>416</v>
      </c>
      <c r="C67" s="455" t="s">
        <v>404</v>
      </c>
      <c r="D67" s="442"/>
      <c r="E67" s="461"/>
      <c r="F67" s="442" t="s">
        <v>662</v>
      </c>
      <c r="G67" s="443" t="s">
        <v>407</v>
      </c>
      <c r="H67" s="443" t="s">
        <v>408</v>
      </c>
      <c r="I67" s="443"/>
      <c r="J67" s="444"/>
    </row>
    <row r="68" spans="1:10" s="458" customFormat="1" ht="24.9" x14ac:dyDescent="0.4">
      <c r="A68" s="455" t="s">
        <v>378</v>
      </c>
      <c r="B68" s="463" t="s">
        <v>416</v>
      </c>
      <c r="C68" s="464" t="s">
        <v>417</v>
      </c>
      <c r="D68" s="465" t="s">
        <v>418</v>
      </c>
      <c r="E68" s="463" t="s">
        <v>269</v>
      </c>
      <c r="F68" s="442" t="s">
        <v>662</v>
      </c>
      <c r="G68" s="443"/>
      <c r="H68" s="443"/>
      <c r="I68" s="443">
        <v>6</v>
      </c>
      <c r="J68" s="444" t="s">
        <v>419</v>
      </c>
    </row>
    <row r="69" spans="1:10" s="458" customFormat="1" ht="24.9" x14ac:dyDescent="0.4">
      <c r="A69" s="455" t="s">
        <v>378</v>
      </c>
      <c r="B69" s="463" t="s">
        <v>416</v>
      </c>
      <c r="C69" s="464" t="s">
        <v>420</v>
      </c>
      <c r="D69" s="465" t="s">
        <v>421</v>
      </c>
      <c r="E69" s="463" t="s">
        <v>269</v>
      </c>
      <c r="F69" s="442" t="s">
        <v>662</v>
      </c>
      <c r="G69" s="443"/>
      <c r="H69" s="443"/>
      <c r="I69" s="443">
        <v>6</v>
      </c>
      <c r="J69" s="444" t="s">
        <v>422</v>
      </c>
    </row>
    <row r="70" spans="1:10" s="458" customFormat="1" ht="23.25" customHeight="1" x14ac:dyDescent="0.4">
      <c r="A70" s="455" t="s">
        <v>378</v>
      </c>
      <c r="B70" s="463" t="s">
        <v>416</v>
      </c>
      <c r="C70" s="464" t="s">
        <v>423</v>
      </c>
      <c r="D70" s="465" t="s">
        <v>424</v>
      </c>
      <c r="E70" s="463" t="s">
        <v>269</v>
      </c>
      <c r="F70" s="442" t="s">
        <v>662</v>
      </c>
      <c r="G70" s="443"/>
      <c r="H70" s="443"/>
      <c r="I70" s="443">
        <v>6</v>
      </c>
      <c r="J70" s="444" t="s">
        <v>422</v>
      </c>
    </row>
    <row r="71" spans="1:10" s="458" customFormat="1" ht="37.299999999999997" x14ac:dyDescent="0.4">
      <c r="A71" s="455"/>
      <c r="B71" s="463" t="s">
        <v>425</v>
      </c>
      <c r="C71" s="455" t="s">
        <v>404</v>
      </c>
      <c r="D71" s="465"/>
      <c r="E71" s="463"/>
      <c r="F71" s="442" t="s">
        <v>664</v>
      </c>
      <c r="G71" s="443" t="s">
        <v>426</v>
      </c>
      <c r="H71" s="443">
        <v>8</v>
      </c>
      <c r="I71" s="443"/>
      <c r="J71" s="444"/>
    </row>
    <row r="72" spans="1:10" ht="136.75" x14ac:dyDescent="0.4">
      <c r="A72" s="440"/>
      <c r="B72" s="466" t="s">
        <v>425</v>
      </c>
      <c r="C72" s="467" t="s">
        <v>427</v>
      </c>
      <c r="D72" s="466" t="s">
        <v>428</v>
      </c>
      <c r="E72" s="466" t="s">
        <v>269</v>
      </c>
      <c r="F72" s="446" t="s">
        <v>664</v>
      </c>
      <c r="G72" s="447"/>
      <c r="H72" s="447"/>
      <c r="I72" s="447">
        <v>15</v>
      </c>
      <c r="J72" s="448" t="s">
        <v>697</v>
      </c>
    </row>
    <row r="73" spans="1:10" s="458" customFormat="1" x14ac:dyDescent="0.4">
      <c r="A73" s="455"/>
      <c r="B73" s="463" t="s">
        <v>425</v>
      </c>
      <c r="C73" s="464" t="s">
        <v>429</v>
      </c>
      <c r="D73" s="465" t="s">
        <v>430</v>
      </c>
      <c r="E73" s="463" t="s">
        <v>384</v>
      </c>
      <c r="F73" s="442" t="s">
        <v>664</v>
      </c>
      <c r="G73" s="443"/>
      <c r="H73" s="443"/>
      <c r="I73" s="443">
        <v>15</v>
      </c>
      <c r="J73" s="444"/>
    </row>
    <row r="74" spans="1:10" s="458" customFormat="1" ht="24.9" x14ac:dyDescent="0.4">
      <c r="A74" s="455"/>
      <c r="B74" s="463" t="s">
        <v>425</v>
      </c>
      <c r="C74" s="464" t="s">
        <v>431</v>
      </c>
      <c r="D74" s="465" t="s">
        <v>432</v>
      </c>
      <c r="E74" s="463" t="s">
        <v>269</v>
      </c>
      <c r="F74" s="442" t="s">
        <v>664</v>
      </c>
      <c r="G74" s="443"/>
      <c r="H74" s="443"/>
      <c r="I74" s="443">
        <v>15</v>
      </c>
      <c r="J74" s="444"/>
    </row>
    <row r="75" spans="1:10" ht="37.299999999999997" x14ac:dyDescent="0.4">
      <c r="A75" s="440"/>
      <c r="B75" s="468" t="s">
        <v>127</v>
      </c>
      <c r="C75" s="467" t="s">
        <v>404</v>
      </c>
      <c r="D75" s="466"/>
      <c r="E75" s="468"/>
      <c r="F75" s="442" t="s">
        <v>651</v>
      </c>
      <c r="G75" s="443" t="s">
        <v>381</v>
      </c>
      <c r="H75" s="443" t="s">
        <v>408</v>
      </c>
      <c r="I75" s="443"/>
      <c r="J75" s="444"/>
    </row>
    <row r="76" spans="1:10" ht="24.9" x14ac:dyDescent="0.4">
      <c r="A76" s="440"/>
      <c r="B76" s="468" t="s">
        <v>127</v>
      </c>
      <c r="C76" s="467" t="s">
        <v>433</v>
      </c>
      <c r="D76" s="466" t="s">
        <v>434</v>
      </c>
      <c r="E76" s="468" t="s">
        <v>269</v>
      </c>
      <c r="F76" s="442" t="s">
        <v>651</v>
      </c>
      <c r="G76" s="443"/>
      <c r="H76" s="443"/>
      <c r="I76" s="443" t="s">
        <v>411</v>
      </c>
      <c r="J76" s="444" t="s">
        <v>435</v>
      </c>
    </row>
    <row r="77" spans="1:10" ht="24.9" x14ac:dyDescent="0.4">
      <c r="A77" s="440"/>
      <c r="B77" s="468" t="s">
        <v>127</v>
      </c>
      <c r="C77" s="467" t="s">
        <v>436</v>
      </c>
      <c r="D77" s="466" t="s">
        <v>437</v>
      </c>
      <c r="E77" s="468" t="s">
        <v>269</v>
      </c>
      <c r="F77" s="442" t="s">
        <v>651</v>
      </c>
      <c r="G77" s="443"/>
      <c r="H77" s="443"/>
      <c r="I77" s="443" t="s">
        <v>411</v>
      </c>
      <c r="J77" s="444" t="s">
        <v>438</v>
      </c>
    </row>
    <row r="78" spans="1:10" ht="24.9" x14ac:dyDescent="0.4">
      <c r="A78" s="440"/>
      <c r="B78" s="468" t="s">
        <v>127</v>
      </c>
      <c r="C78" s="467" t="s">
        <v>436</v>
      </c>
      <c r="D78" s="466" t="s">
        <v>439</v>
      </c>
      <c r="E78" s="468" t="s">
        <v>269</v>
      </c>
      <c r="F78" s="442" t="s">
        <v>651</v>
      </c>
      <c r="G78" s="443"/>
      <c r="H78" s="443"/>
      <c r="I78" s="443" t="s">
        <v>411</v>
      </c>
      <c r="J78" s="444" t="s">
        <v>440</v>
      </c>
    </row>
    <row r="79" spans="1:10" ht="24.9" x14ac:dyDescent="0.4">
      <c r="A79" s="440"/>
      <c r="B79" s="468" t="s">
        <v>127</v>
      </c>
      <c r="C79" s="467" t="s">
        <v>441</v>
      </c>
      <c r="D79" s="466" t="s">
        <v>442</v>
      </c>
      <c r="E79" s="468" t="s">
        <v>384</v>
      </c>
      <c r="F79" s="442" t="s">
        <v>651</v>
      </c>
      <c r="G79" s="443"/>
      <c r="H79" s="443"/>
      <c r="I79" s="443" t="s">
        <v>411</v>
      </c>
      <c r="J79" s="444"/>
    </row>
    <row r="80" spans="1:10" ht="24.9" x14ac:dyDescent="0.4">
      <c r="A80" s="440"/>
      <c r="B80" s="468" t="s">
        <v>127</v>
      </c>
      <c r="C80" s="467" t="s">
        <v>443</v>
      </c>
      <c r="D80" s="466" t="s">
        <v>444</v>
      </c>
      <c r="E80" s="468" t="s">
        <v>269</v>
      </c>
      <c r="F80" s="442" t="s">
        <v>651</v>
      </c>
      <c r="G80" s="443"/>
      <c r="H80" s="443"/>
      <c r="I80" s="443" t="s">
        <v>411</v>
      </c>
      <c r="J80" s="444" t="s">
        <v>445</v>
      </c>
    </row>
    <row r="81" spans="1:10" x14ac:dyDescent="0.4">
      <c r="A81" s="440"/>
      <c r="B81" s="468" t="s">
        <v>127</v>
      </c>
      <c r="C81" s="467" t="s">
        <v>446</v>
      </c>
      <c r="D81" s="466" t="s">
        <v>447</v>
      </c>
      <c r="E81" s="463" t="s">
        <v>448</v>
      </c>
      <c r="F81" s="442" t="s">
        <v>651</v>
      </c>
      <c r="G81" s="443"/>
      <c r="H81" s="443"/>
      <c r="I81" s="443" t="s">
        <v>411</v>
      </c>
      <c r="J81" s="444"/>
    </row>
    <row r="82" spans="1:10" s="458" customFormat="1" ht="37.299999999999997" x14ac:dyDescent="0.4">
      <c r="A82" s="455"/>
      <c r="B82" s="463" t="s">
        <v>127</v>
      </c>
      <c r="C82" s="464" t="s">
        <v>449</v>
      </c>
      <c r="D82" s="465" t="s">
        <v>450</v>
      </c>
      <c r="E82" s="463" t="s">
        <v>384</v>
      </c>
      <c r="F82" s="442"/>
      <c r="G82" s="443"/>
      <c r="H82" s="443"/>
      <c r="I82" s="443"/>
      <c r="J82" s="444" t="s">
        <v>666</v>
      </c>
    </row>
    <row r="83" spans="1:10" ht="37.299999999999997" x14ac:dyDescent="0.4">
      <c r="A83" s="440"/>
      <c r="B83" s="468" t="s">
        <v>173</v>
      </c>
      <c r="C83" s="464" t="s">
        <v>404</v>
      </c>
      <c r="D83" s="465" t="s">
        <v>451</v>
      </c>
      <c r="E83" s="463" t="s">
        <v>269</v>
      </c>
      <c r="F83" s="442" t="s">
        <v>665</v>
      </c>
      <c r="G83" s="443" t="s">
        <v>452</v>
      </c>
      <c r="H83" s="443" t="s">
        <v>408</v>
      </c>
      <c r="I83" s="469"/>
      <c r="J83" s="444"/>
    </row>
    <row r="84" spans="1:10" s="458" customFormat="1" x14ac:dyDescent="0.4">
      <c r="A84" s="455"/>
      <c r="B84" s="465" t="s">
        <v>173</v>
      </c>
      <c r="C84" s="464" t="s">
        <v>453</v>
      </c>
      <c r="D84" s="465" t="s">
        <v>454</v>
      </c>
      <c r="E84" s="465" t="s">
        <v>448</v>
      </c>
      <c r="F84" s="442" t="s">
        <v>665</v>
      </c>
      <c r="G84" s="443"/>
      <c r="H84" s="443"/>
      <c r="I84" s="443" t="s">
        <v>455</v>
      </c>
      <c r="J84" s="444" t="s">
        <v>293</v>
      </c>
    </row>
    <row r="85" spans="1:10" x14ac:dyDescent="0.4">
      <c r="A85" s="455"/>
      <c r="B85" s="465" t="s">
        <v>173</v>
      </c>
      <c r="C85" s="464" t="s">
        <v>456</v>
      </c>
      <c r="D85" s="465" t="s">
        <v>457</v>
      </c>
      <c r="E85" s="465" t="s">
        <v>269</v>
      </c>
      <c r="F85" s="442" t="s">
        <v>667</v>
      </c>
      <c r="G85" s="443" t="s">
        <v>405</v>
      </c>
      <c r="H85" s="443" t="s">
        <v>408</v>
      </c>
      <c r="I85" s="443" t="s">
        <v>455</v>
      </c>
      <c r="J85" s="444"/>
    </row>
    <row r="86" spans="1:10" ht="37.299999999999997" x14ac:dyDescent="0.4">
      <c r="A86" s="440"/>
      <c r="B86" s="465" t="s">
        <v>458</v>
      </c>
      <c r="C86" s="464" t="s">
        <v>404</v>
      </c>
      <c r="D86" s="465"/>
      <c r="E86" s="465" t="s">
        <v>269</v>
      </c>
      <c r="F86" s="442"/>
      <c r="G86" s="443" t="s">
        <v>459</v>
      </c>
      <c r="H86" s="443" t="s">
        <v>408</v>
      </c>
      <c r="I86" s="443"/>
      <c r="J86" s="444"/>
    </row>
    <row r="87" spans="1:10" ht="24.9" x14ac:dyDescent="0.4">
      <c r="A87" s="455"/>
      <c r="B87" s="465" t="s">
        <v>458</v>
      </c>
      <c r="C87" s="464" t="s">
        <v>460</v>
      </c>
      <c r="D87" s="465" t="s">
        <v>461</v>
      </c>
      <c r="E87" s="465" t="s">
        <v>269</v>
      </c>
      <c r="F87" s="442" t="s">
        <v>667</v>
      </c>
      <c r="G87" s="443"/>
      <c r="H87" s="443"/>
      <c r="I87" s="443" t="s">
        <v>455</v>
      </c>
      <c r="J87" s="444" t="s">
        <v>462</v>
      </c>
    </row>
    <row r="88" spans="1:10" x14ac:dyDescent="0.4">
      <c r="A88" s="440"/>
      <c r="B88" s="441" t="s">
        <v>463</v>
      </c>
      <c r="C88" s="440" t="s">
        <v>391</v>
      </c>
      <c r="D88" s="441"/>
      <c r="E88" s="470" t="s">
        <v>269</v>
      </c>
      <c r="F88" s="442" t="s">
        <v>653</v>
      </c>
      <c r="G88" s="443" t="s">
        <v>464</v>
      </c>
      <c r="H88" s="443" t="s">
        <v>465</v>
      </c>
      <c r="I88" s="443"/>
      <c r="J88" s="444"/>
    </row>
    <row r="89" spans="1:10" ht="24.9" x14ac:dyDescent="0.4">
      <c r="A89" s="440"/>
      <c r="B89" s="441" t="s">
        <v>463</v>
      </c>
      <c r="C89" s="440" t="s">
        <v>466</v>
      </c>
      <c r="D89" s="441" t="s">
        <v>467</v>
      </c>
      <c r="E89" s="470" t="s">
        <v>384</v>
      </c>
      <c r="F89" s="446" t="s">
        <v>468</v>
      </c>
      <c r="G89" s="447"/>
      <c r="H89" s="447"/>
      <c r="I89" s="447">
        <v>8</v>
      </c>
      <c r="J89" s="448" t="s">
        <v>710</v>
      </c>
    </row>
    <row r="90" spans="1:10" s="458" customFormat="1" ht="24.9" x14ac:dyDescent="0.4">
      <c r="A90" s="455"/>
      <c r="B90" s="442" t="s">
        <v>469</v>
      </c>
      <c r="C90" s="455" t="s">
        <v>391</v>
      </c>
      <c r="D90" s="442"/>
      <c r="E90" s="461" t="s">
        <v>269</v>
      </c>
      <c r="F90" s="442" t="s">
        <v>668</v>
      </c>
      <c r="G90" s="443">
        <v>1</v>
      </c>
      <c r="H90" s="443" t="s">
        <v>470</v>
      </c>
      <c r="I90" s="443"/>
      <c r="J90" s="444"/>
    </row>
    <row r="91" spans="1:10" s="458" customFormat="1" ht="24.9" x14ac:dyDescent="0.4">
      <c r="A91" s="455"/>
      <c r="B91" s="442" t="s">
        <v>469</v>
      </c>
      <c r="C91" s="455" t="s">
        <v>471</v>
      </c>
      <c r="D91" s="442" t="s">
        <v>472</v>
      </c>
      <c r="E91" s="461" t="s">
        <v>269</v>
      </c>
      <c r="F91" s="442" t="s">
        <v>668</v>
      </c>
      <c r="G91" s="443"/>
      <c r="H91" s="443"/>
      <c r="I91" s="443"/>
      <c r="J91" s="444"/>
    </row>
    <row r="92" spans="1:10" s="458" customFormat="1" ht="24.9" x14ac:dyDescent="0.4">
      <c r="A92" s="455"/>
      <c r="B92" s="442" t="s">
        <v>469</v>
      </c>
      <c r="C92" s="455" t="s">
        <v>473</v>
      </c>
      <c r="D92" s="442" t="s">
        <v>474</v>
      </c>
      <c r="E92" s="461" t="s">
        <v>269</v>
      </c>
      <c r="F92" s="442" t="s">
        <v>668</v>
      </c>
      <c r="G92" s="443"/>
      <c r="H92" s="443"/>
      <c r="I92" s="443"/>
      <c r="J92" s="444"/>
    </row>
    <row r="93" spans="1:10" ht="24.9" x14ac:dyDescent="0.4">
      <c r="A93" s="440" t="s">
        <v>378</v>
      </c>
      <c r="B93" s="441" t="s">
        <v>475</v>
      </c>
      <c r="C93" s="440" t="s">
        <v>391</v>
      </c>
      <c r="D93" s="441"/>
      <c r="E93" s="470" t="s">
        <v>269</v>
      </c>
      <c r="F93" s="442" t="s">
        <v>669</v>
      </c>
      <c r="G93" s="443" t="s">
        <v>476</v>
      </c>
      <c r="H93" s="443"/>
      <c r="I93" s="443"/>
      <c r="J93" s="444"/>
    </row>
    <row r="94" spans="1:10" ht="24.9" x14ac:dyDescent="0.4">
      <c r="A94" s="440" t="s">
        <v>378</v>
      </c>
      <c r="B94" s="441" t="s">
        <v>475</v>
      </c>
      <c r="C94" s="440" t="s">
        <v>477</v>
      </c>
      <c r="D94" s="441" t="s">
        <v>478</v>
      </c>
      <c r="E94" s="470" t="s">
        <v>269</v>
      </c>
      <c r="F94" s="442" t="s">
        <v>669</v>
      </c>
      <c r="G94" s="443"/>
      <c r="H94" s="443"/>
      <c r="I94" s="443" t="s">
        <v>479</v>
      </c>
      <c r="J94" s="471">
        <v>1</v>
      </c>
    </row>
    <row r="95" spans="1:10" ht="24.9" x14ac:dyDescent="0.4">
      <c r="A95" s="440" t="s">
        <v>378</v>
      </c>
      <c r="B95" s="441" t="s">
        <v>475</v>
      </c>
      <c r="C95" s="440" t="s">
        <v>480</v>
      </c>
      <c r="D95" s="441" t="s">
        <v>481</v>
      </c>
      <c r="E95" s="470" t="s">
        <v>384</v>
      </c>
      <c r="F95" s="442" t="s">
        <v>670</v>
      </c>
      <c r="G95" s="443"/>
      <c r="H95" s="443"/>
      <c r="I95" s="443" t="s">
        <v>479</v>
      </c>
      <c r="J95" s="444" t="s">
        <v>293</v>
      </c>
    </row>
    <row r="96" spans="1:10" ht="24.9" x14ac:dyDescent="0.4">
      <c r="A96" s="440" t="s">
        <v>378</v>
      </c>
      <c r="B96" s="441" t="s">
        <v>475</v>
      </c>
      <c r="C96" s="440" t="s">
        <v>482</v>
      </c>
      <c r="D96" s="441" t="s">
        <v>483</v>
      </c>
      <c r="E96" s="470" t="s">
        <v>384</v>
      </c>
      <c r="F96" s="442" t="s">
        <v>670</v>
      </c>
      <c r="G96" s="443"/>
      <c r="H96" s="443"/>
      <c r="I96" s="443" t="s">
        <v>479</v>
      </c>
      <c r="J96" s="444"/>
    </row>
    <row r="97" spans="1:10" x14ac:dyDescent="0.4">
      <c r="A97" s="440"/>
      <c r="B97" s="441" t="s">
        <v>484</v>
      </c>
      <c r="C97" s="440" t="s">
        <v>391</v>
      </c>
      <c r="D97" s="441"/>
      <c r="E97" s="470" t="s">
        <v>269</v>
      </c>
      <c r="F97" s="442" t="s">
        <v>671</v>
      </c>
      <c r="G97" s="443" t="s">
        <v>464</v>
      </c>
      <c r="H97" s="443" t="s">
        <v>485</v>
      </c>
      <c r="I97" s="443"/>
      <c r="J97" s="444"/>
    </row>
    <row r="98" spans="1:10" ht="37.299999999999997" x14ac:dyDescent="0.4">
      <c r="A98" s="440"/>
      <c r="B98" s="441" t="s">
        <v>484</v>
      </c>
      <c r="C98" s="440" t="s">
        <v>487</v>
      </c>
      <c r="D98" s="441" t="s">
        <v>488</v>
      </c>
      <c r="E98" s="470" t="s">
        <v>269</v>
      </c>
      <c r="F98" s="442" t="s">
        <v>671</v>
      </c>
      <c r="G98" s="443"/>
      <c r="H98" s="443"/>
      <c r="I98" s="443" t="s">
        <v>486</v>
      </c>
      <c r="J98" s="444"/>
    </row>
    <row r="99" spans="1:10" ht="24.9" x14ac:dyDescent="0.4">
      <c r="A99" s="440"/>
      <c r="B99" s="441" t="s">
        <v>489</v>
      </c>
      <c r="C99" s="440" t="s">
        <v>391</v>
      </c>
      <c r="D99" s="441"/>
      <c r="E99" s="470"/>
      <c r="F99" s="442" t="s">
        <v>672</v>
      </c>
      <c r="G99" s="443">
        <v>3</v>
      </c>
      <c r="H99" s="443" t="s">
        <v>490</v>
      </c>
      <c r="I99" s="443"/>
      <c r="J99" s="444"/>
    </row>
    <row r="100" spans="1:10" ht="24.9" x14ac:dyDescent="0.4">
      <c r="A100" s="440"/>
      <c r="B100" s="441" t="s">
        <v>489</v>
      </c>
      <c r="C100" s="440" t="s">
        <v>491</v>
      </c>
      <c r="D100" s="441" t="s">
        <v>492</v>
      </c>
      <c r="E100" s="470" t="s">
        <v>384</v>
      </c>
      <c r="F100" s="442" t="s">
        <v>672</v>
      </c>
      <c r="G100" s="443"/>
      <c r="H100" s="443"/>
      <c r="I100" s="443"/>
      <c r="J100" s="444"/>
    </row>
    <row r="101" spans="1:10" s="472" customFormat="1" ht="24.9" x14ac:dyDescent="0.4">
      <c r="A101" s="440"/>
      <c r="B101" s="441" t="s">
        <v>493</v>
      </c>
      <c r="C101" s="440" t="s">
        <v>391</v>
      </c>
      <c r="D101" s="441"/>
      <c r="E101" s="470"/>
      <c r="F101" s="442" t="s">
        <v>345</v>
      </c>
      <c r="G101" s="443" t="s">
        <v>494</v>
      </c>
      <c r="H101" s="443" t="s">
        <v>495</v>
      </c>
      <c r="I101" s="443"/>
      <c r="J101" s="444"/>
    </row>
    <row r="102" spans="1:10" ht="49.75" x14ac:dyDescent="0.4">
      <c r="A102" s="440"/>
      <c r="B102" s="441" t="s">
        <v>493</v>
      </c>
      <c r="C102" s="440" t="s">
        <v>496</v>
      </c>
      <c r="D102" s="441" t="s">
        <v>497</v>
      </c>
      <c r="E102" s="470" t="s">
        <v>384</v>
      </c>
      <c r="F102" s="442" t="s">
        <v>345</v>
      </c>
      <c r="G102" s="443"/>
      <c r="H102" s="443"/>
      <c r="I102" s="443"/>
      <c r="J102" s="444" t="s">
        <v>498</v>
      </c>
    </row>
    <row r="103" spans="1:10" x14ac:dyDescent="0.4">
      <c r="A103" s="440"/>
      <c r="B103" s="441" t="s">
        <v>499</v>
      </c>
      <c r="C103" s="440" t="s">
        <v>391</v>
      </c>
      <c r="D103" s="441"/>
      <c r="E103" s="470"/>
      <c r="F103" s="442" t="s">
        <v>500</v>
      </c>
      <c r="G103" s="443" t="s">
        <v>494</v>
      </c>
      <c r="H103" s="443" t="s">
        <v>501</v>
      </c>
      <c r="I103" s="443"/>
      <c r="J103" s="444"/>
    </row>
    <row r="104" spans="1:10" ht="24.9" x14ac:dyDescent="0.4">
      <c r="A104" s="455"/>
      <c r="B104" s="442" t="s">
        <v>499</v>
      </c>
      <c r="C104" s="455" t="s">
        <v>502</v>
      </c>
      <c r="D104" s="442" t="s">
        <v>503</v>
      </c>
      <c r="E104" s="461" t="s">
        <v>269</v>
      </c>
      <c r="F104" s="442" t="s">
        <v>500</v>
      </c>
      <c r="G104" s="443"/>
      <c r="H104" s="443"/>
      <c r="I104" s="443"/>
      <c r="J104" s="444"/>
    </row>
    <row r="105" spans="1:10" ht="24.9" x14ac:dyDescent="0.4">
      <c r="A105" s="440"/>
      <c r="B105" s="441" t="s">
        <v>504</v>
      </c>
      <c r="C105" s="440" t="s">
        <v>391</v>
      </c>
      <c r="D105" s="441"/>
      <c r="E105" s="470"/>
      <c r="F105" s="442" t="s">
        <v>505</v>
      </c>
      <c r="G105" s="443" t="s">
        <v>506</v>
      </c>
      <c r="H105" s="443" t="s">
        <v>501</v>
      </c>
      <c r="I105" s="443"/>
      <c r="J105" s="444"/>
    </row>
    <row r="106" spans="1:10" ht="24.9" x14ac:dyDescent="0.4">
      <c r="A106" s="440"/>
      <c r="B106" s="441" t="s">
        <v>504</v>
      </c>
      <c r="C106" s="440" t="s">
        <v>507</v>
      </c>
      <c r="D106" s="441" t="s">
        <v>508</v>
      </c>
      <c r="E106" s="461" t="s">
        <v>269</v>
      </c>
      <c r="F106" s="442" t="s">
        <v>505</v>
      </c>
      <c r="G106" s="443"/>
      <c r="H106" s="443"/>
      <c r="I106" s="443"/>
      <c r="J106" s="444" t="s">
        <v>675</v>
      </c>
    </row>
    <row r="107" spans="1:10" ht="24.9" x14ac:dyDescent="0.4">
      <c r="A107" s="440"/>
      <c r="B107" s="441" t="s">
        <v>509</v>
      </c>
      <c r="C107" s="440" t="s">
        <v>391</v>
      </c>
      <c r="D107" s="441"/>
      <c r="E107" s="470"/>
      <c r="F107" s="442" t="s">
        <v>673</v>
      </c>
      <c r="G107" s="443" t="s">
        <v>501</v>
      </c>
      <c r="H107" s="443" t="s">
        <v>510</v>
      </c>
      <c r="I107" s="443"/>
      <c r="J107" s="444"/>
    </row>
    <row r="108" spans="1:10" s="458" customFormat="1" ht="37.299999999999997" x14ac:dyDescent="0.4">
      <c r="A108" s="455"/>
      <c r="B108" s="442" t="s">
        <v>509</v>
      </c>
      <c r="C108" s="455" t="s">
        <v>511</v>
      </c>
      <c r="D108" s="442" t="s">
        <v>512</v>
      </c>
      <c r="E108" s="461" t="s">
        <v>269</v>
      </c>
      <c r="F108" s="442" t="s">
        <v>674</v>
      </c>
      <c r="G108" s="443"/>
      <c r="H108" s="443"/>
      <c r="I108" s="443"/>
      <c r="J108" s="444"/>
    </row>
    <row r="109" spans="1:10" s="458" customFormat="1" ht="24.9" x14ac:dyDescent="0.4">
      <c r="A109" s="455"/>
      <c r="B109" s="442" t="s">
        <v>509</v>
      </c>
      <c r="C109" s="455" t="s">
        <v>513</v>
      </c>
      <c r="D109" s="442" t="s">
        <v>514</v>
      </c>
      <c r="E109" s="461" t="s">
        <v>269</v>
      </c>
      <c r="F109" s="442" t="s">
        <v>674</v>
      </c>
      <c r="G109" s="443"/>
      <c r="H109" s="443"/>
      <c r="I109" s="443" t="s">
        <v>486</v>
      </c>
      <c r="J109" s="444"/>
    </row>
    <row r="110" spans="1:10" ht="24.9" x14ac:dyDescent="0.4">
      <c r="A110" s="440" t="s">
        <v>378</v>
      </c>
      <c r="B110" s="441" t="s">
        <v>515</v>
      </c>
      <c r="C110" s="440" t="s">
        <v>391</v>
      </c>
      <c r="D110" s="441"/>
      <c r="E110" s="470"/>
      <c r="F110" s="442" t="s">
        <v>676</v>
      </c>
      <c r="G110" s="443" t="s">
        <v>516</v>
      </c>
      <c r="H110" s="443"/>
      <c r="I110" s="443"/>
      <c r="J110" s="444"/>
    </row>
    <row r="111" spans="1:10" ht="37.299999999999997" x14ac:dyDescent="0.4">
      <c r="A111" s="440" t="s">
        <v>378</v>
      </c>
      <c r="B111" s="441" t="s">
        <v>515</v>
      </c>
      <c r="C111" s="440" t="s">
        <v>517</v>
      </c>
      <c r="D111" s="441" t="s">
        <v>518</v>
      </c>
      <c r="E111" s="470" t="s">
        <v>384</v>
      </c>
      <c r="F111" s="442" t="s">
        <v>676</v>
      </c>
      <c r="G111" s="443"/>
      <c r="H111" s="443"/>
      <c r="I111" s="443" t="s">
        <v>519</v>
      </c>
      <c r="J111" s="444"/>
    </row>
    <row r="112" spans="1:10" ht="37.299999999999997" x14ac:dyDescent="0.4">
      <c r="A112" s="440" t="s">
        <v>378</v>
      </c>
      <c r="B112" s="441" t="s">
        <v>515</v>
      </c>
      <c r="C112" s="440" t="s">
        <v>520</v>
      </c>
      <c r="D112" s="441" t="s">
        <v>521</v>
      </c>
      <c r="E112" s="470" t="s">
        <v>269</v>
      </c>
      <c r="F112" s="442" t="s">
        <v>676</v>
      </c>
      <c r="G112" s="443"/>
      <c r="H112" s="443"/>
      <c r="I112" s="443"/>
      <c r="J112" s="444"/>
    </row>
    <row r="113" spans="1:10" ht="24.9" x14ac:dyDescent="0.4">
      <c r="A113" s="440"/>
      <c r="B113" s="441" t="s">
        <v>522</v>
      </c>
      <c r="C113" s="440" t="s">
        <v>391</v>
      </c>
      <c r="D113" s="441"/>
      <c r="E113" s="441" t="s">
        <v>269</v>
      </c>
      <c r="F113" s="442" t="s">
        <v>677</v>
      </c>
      <c r="G113" s="443" t="s">
        <v>501</v>
      </c>
      <c r="H113" s="443" t="s">
        <v>523</v>
      </c>
      <c r="I113" s="443"/>
      <c r="J113" s="444"/>
    </row>
    <row r="114" spans="1:10" ht="24.9" x14ac:dyDescent="0.4">
      <c r="A114" s="440"/>
      <c r="B114" s="441" t="s">
        <v>522</v>
      </c>
      <c r="C114" s="440" t="s">
        <v>524</v>
      </c>
      <c r="D114" s="441" t="s">
        <v>525</v>
      </c>
      <c r="E114" s="441" t="s">
        <v>269</v>
      </c>
      <c r="F114" s="442" t="s">
        <v>677</v>
      </c>
      <c r="G114" s="443"/>
      <c r="H114" s="443"/>
      <c r="I114" s="443">
        <v>8</v>
      </c>
      <c r="J114" s="471"/>
    </row>
    <row r="115" spans="1:10" ht="24.9" x14ac:dyDescent="0.4">
      <c r="A115" s="440" t="s">
        <v>378</v>
      </c>
      <c r="B115" s="441" t="s">
        <v>526</v>
      </c>
      <c r="C115" s="440" t="s">
        <v>391</v>
      </c>
      <c r="D115" s="441"/>
      <c r="E115" s="470" t="s">
        <v>269</v>
      </c>
      <c r="F115" s="442" t="s">
        <v>677</v>
      </c>
      <c r="G115" s="443">
        <v>10</v>
      </c>
      <c r="H115" s="443"/>
      <c r="I115" s="443"/>
      <c r="J115" s="471"/>
    </row>
    <row r="116" spans="1:10" ht="24.9" x14ac:dyDescent="0.4">
      <c r="A116" s="440" t="s">
        <v>378</v>
      </c>
      <c r="B116" s="441" t="s">
        <v>526</v>
      </c>
      <c r="C116" s="440" t="s">
        <v>527</v>
      </c>
      <c r="D116" s="441" t="s">
        <v>528</v>
      </c>
      <c r="E116" s="470" t="s">
        <v>269</v>
      </c>
      <c r="F116" s="442" t="s">
        <v>679</v>
      </c>
      <c r="G116" s="443">
        <v>1</v>
      </c>
      <c r="H116" s="443">
        <v>10</v>
      </c>
      <c r="I116" s="443"/>
      <c r="J116" s="444" t="s">
        <v>678</v>
      </c>
    </row>
    <row r="117" spans="1:10" ht="24.9" x14ac:dyDescent="0.4">
      <c r="A117" s="440"/>
      <c r="B117" s="441" t="s">
        <v>529</v>
      </c>
      <c r="C117" s="440" t="s">
        <v>391</v>
      </c>
      <c r="D117" s="441"/>
      <c r="E117" s="441" t="s">
        <v>269</v>
      </c>
      <c r="F117" s="442" t="s">
        <v>677</v>
      </c>
      <c r="G117" s="443">
        <v>9</v>
      </c>
      <c r="H117" s="443"/>
      <c r="I117" s="443"/>
      <c r="J117" s="444"/>
    </row>
    <row r="118" spans="1:10" ht="37.299999999999997" x14ac:dyDescent="0.4">
      <c r="A118" s="440"/>
      <c r="B118" s="441" t="s">
        <v>529</v>
      </c>
      <c r="C118" s="440" t="s">
        <v>530</v>
      </c>
      <c r="D118" s="441" t="s">
        <v>531</v>
      </c>
      <c r="E118" s="470" t="s">
        <v>269</v>
      </c>
      <c r="F118" s="446" t="s">
        <v>696</v>
      </c>
      <c r="G118" s="447"/>
      <c r="H118" s="447"/>
      <c r="I118" s="447"/>
      <c r="J118" s="448"/>
    </row>
    <row r="119" spans="1:10" ht="24.9" x14ac:dyDescent="0.4">
      <c r="A119" s="440"/>
      <c r="B119" s="441" t="s">
        <v>532</v>
      </c>
      <c r="C119" s="440" t="s">
        <v>391</v>
      </c>
      <c r="D119" s="441"/>
      <c r="E119" s="470"/>
      <c r="F119" s="442" t="s">
        <v>680</v>
      </c>
      <c r="G119" s="443"/>
      <c r="H119" s="443"/>
      <c r="I119" s="443"/>
      <c r="J119" s="444"/>
    </row>
    <row r="120" spans="1:10" ht="24.9" x14ac:dyDescent="0.4">
      <c r="A120" s="440"/>
      <c r="B120" s="441" t="s">
        <v>532</v>
      </c>
      <c r="C120" s="440" t="s">
        <v>533</v>
      </c>
      <c r="D120" s="441" t="s">
        <v>534</v>
      </c>
      <c r="E120" s="470" t="s">
        <v>269</v>
      </c>
      <c r="F120" s="442" t="s">
        <v>680</v>
      </c>
      <c r="G120" s="443"/>
      <c r="H120" s="443"/>
      <c r="I120" s="443"/>
      <c r="J120" s="444"/>
    </row>
    <row r="121" spans="1:10" ht="24.9" x14ac:dyDescent="0.4">
      <c r="A121" s="440"/>
      <c r="B121" s="441" t="s">
        <v>535</v>
      </c>
      <c r="C121" s="440" t="s">
        <v>391</v>
      </c>
      <c r="D121" s="441"/>
      <c r="E121" s="470"/>
      <c r="F121" s="442" t="s">
        <v>681</v>
      </c>
      <c r="G121" s="456"/>
      <c r="H121" s="456"/>
      <c r="I121" s="456"/>
      <c r="J121" s="457"/>
    </row>
    <row r="122" spans="1:10" ht="24.9" x14ac:dyDescent="0.4">
      <c r="A122" s="440"/>
      <c r="B122" s="441" t="s">
        <v>535</v>
      </c>
      <c r="C122" s="440" t="s">
        <v>536</v>
      </c>
      <c r="D122" s="441" t="s">
        <v>535</v>
      </c>
      <c r="E122" s="470" t="s">
        <v>269</v>
      </c>
      <c r="F122" s="442" t="s">
        <v>681</v>
      </c>
      <c r="G122" s="456"/>
      <c r="H122" s="456"/>
      <c r="I122" s="456"/>
      <c r="J122" s="457"/>
    </row>
    <row r="123" spans="1:10" ht="37.299999999999997" x14ac:dyDescent="0.4">
      <c r="A123" s="440"/>
      <c r="B123" s="468" t="s">
        <v>537</v>
      </c>
      <c r="C123" s="467" t="s">
        <v>404</v>
      </c>
      <c r="D123" s="466"/>
      <c r="E123" s="468"/>
      <c r="F123" s="442" t="s">
        <v>682</v>
      </c>
      <c r="G123" s="443"/>
      <c r="H123" s="443" t="s">
        <v>408</v>
      </c>
      <c r="I123" s="443"/>
      <c r="J123" s="444"/>
    </row>
    <row r="124" spans="1:10" x14ac:dyDescent="0.4">
      <c r="A124" s="440"/>
      <c r="B124" s="468" t="s">
        <v>537</v>
      </c>
      <c r="C124" s="467" t="s">
        <v>431</v>
      </c>
      <c r="D124" s="466" t="s">
        <v>538</v>
      </c>
      <c r="E124" s="468" t="s">
        <v>269</v>
      </c>
      <c r="F124" s="442" t="s">
        <v>682</v>
      </c>
      <c r="G124" s="443"/>
      <c r="H124" s="443"/>
      <c r="I124" s="443" t="s">
        <v>539</v>
      </c>
      <c r="J124" s="444"/>
    </row>
  </sheetData>
  <sheetProtection algorithmName="SHA-512" hashValue="/xqtaODonazwCBWDn0vTqpbPdWGt9Gbhvmtjz87K8FvSBqDEVpvOmUYTKm5lGVjoCqysP7CBWBKzKMUIFFBbpA==" saltValue="VkQbCm42lCX2+Oq+meS2bg==" spinCount="100000" sheet="1" objects="1" scenarios="1"/>
  <mergeCells count="8">
    <mergeCell ref="G8:G12"/>
    <mergeCell ref="H8:H12"/>
    <mergeCell ref="A8:A12"/>
    <mergeCell ref="B8:B12"/>
    <mergeCell ref="C8:C12"/>
    <mergeCell ref="D8:D12"/>
    <mergeCell ref="E8:E12"/>
    <mergeCell ref="F8:F12"/>
  </mergeCells>
  <hyperlinks>
    <hyperlink ref="J47" r:id="rId1" xr:uid="{9EAA9609-68C5-49BD-879B-F7CDEF97C2C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CFD86-8404-4039-A2EB-A67BA9899072}">
  <sheetPr codeName="Sheet8"/>
  <dimension ref="A1:AN53"/>
  <sheetViews>
    <sheetView showGridLines="0" zoomScale="80" zoomScaleNormal="80" workbookViewId="0">
      <pane xSplit="1" ySplit="3" topLeftCell="B4" activePane="bottomRight" state="frozen"/>
      <selection activeCell="D9" sqref="D9"/>
      <selection pane="topRight" activeCell="D9" sqref="D9"/>
      <selection pane="bottomLeft" activeCell="D9" sqref="D9"/>
      <selection pane="bottomRight" activeCell="AO1" sqref="AO1"/>
    </sheetView>
  </sheetViews>
  <sheetFormatPr defaultColWidth="9.07421875" defaultRowHeight="14.6" x14ac:dyDescent="0.4"/>
  <cols>
    <col min="1" max="1" width="45" style="27" customWidth="1"/>
    <col min="2" max="8" width="12.84375" style="27" customWidth="1"/>
    <col min="9" max="9" width="12.84375" style="24" customWidth="1"/>
    <col min="10" max="15" width="12.84375" style="27" customWidth="1"/>
    <col min="16" max="16" width="9.07421875" style="27" hidden="1" customWidth="1"/>
    <col min="17" max="17" width="11.4609375" style="27" hidden="1" customWidth="1"/>
    <col min="18" max="18" width="13.07421875" style="27" hidden="1" customWidth="1"/>
    <col min="19" max="19" width="10.69140625" style="27" hidden="1" customWidth="1"/>
    <col min="20" max="20" width="39.3046875" style="27" hidden="1" customWidth="1"/>
    <col min="21" max="24" width="9.07421875" style="27" hidden="1" customWidth="1"/>
    <col min="25" max="25" width="10.53515625" style="27" hidden="1" customWidth="1"/>
    <col min="26" max="26" width="10.07421875" style="27" hidden="1" customWidth="1"/>
    <col min="27" max="27" width="9.07421875" style="27" hidden="1" customWidth="1"/>
    <col min="28" max="28" width="12.07421875" style="27" hidden="1" customWidth="1"/>
    <col min="29" max="29" width="16" style="8" hidden="1" customWidth="1"/>
    <col min="30" max="30" width="34.84375" style="27" hidden="1" customWidth="1"/>
    <col min="31" max="31" width="10.07421875" style="27" hidden="1" customWidth="1"/>
    <col min="32" max="32" width="9.3046875" style="27" hidden="1" customWidth="1"/>
    <col min="33" max="34" width="10.07421875" style="27" hidden="1" customWidth="1"/>
    <col min="35" max="35" width="10.3046875" style="27" hidden="1" customWidth="1"/>
    <col min="36" max="40" width="9.07421875" style="27" hidden="1" customWidth="1"/>
    <col min="41" max="41" width="9.4609375" style="27" customWidth="1"/>
    <col min="42" max="50" width="9.07421875" style="27" customWidth="1"/>
    <col min="51" max="16384" width="9.07421875" style="27"/>
  </cols>
  <sheetData>
    <row r="1" spans="1:39" x14ac:dyDescent="0.4">
      <c r="B1" s="684" t="s">
        <v>549</v>
      </c>
      <c r="C1" s="685"/>
      <c r="D1" s="685"/>
      <c r="E1" s="685"/>
      <c r="F1" s="685"/>
      <c r="G1" s="686"/>
      <c r="H1" s="684" t="s">
        <v>125</v>
      </c>
      <c r="I1" s="685"/>
      <c r="J1" s="685"/>
      <c r="K1" s="685"/>
      <c r="L1" s="685"/>
      <c r="M1" s="685"/>
      <c r="N1" s="685"/>
      <c r="O1" s="686"/>
    </row>
    <row r="2" spans="1:39" x14ac:dyDescent="0.4">
      <c r="B2" s="705" t="s">
        <v>550</v>
      </c>
      <c r="C2" s="705"/>
      <c r="D2" s="706"/>
      <c r="E2" s="707" t="s">
        <v>551</v>
      </c>
      <c r="F2" s="705"/>
      <c r="G2" s="705"/>
      <c r="H2" s="705" t="s">
        <v>550</v>
      </c>
      <c r="I2" s="705"/>
      <c r="J2" s="705"/>
      <c r="K2" s="706"/>
      <c r="L2" s="707" t="s">
        <v>552</v>
      </c>
      <c r="M2" s="705"/>
      <c r="N2" s="705"/>
      <c r="O2" s="705"/>
      <c r="P2" s="24"/>
      <c r="Q2" s="24"/>
      <c r="R2" s="24"/>
      <c r="S2" s="24"/>
      <c r="T2" s="24"/>
      <c r="U2" s="24"/>
      <c r="V2" s="24"/>
      <c r="W2" s="24"/>
      <c r="X2" s="24"/>
      <c r="Y2" s="24"/>
      <c r="Z2" s="24"/>
      <c r="AA2" s="24"/>
      <c r="AB2" s="24"/>
      <c r="AC2" s="30"/>
      <c r="AD2" s="24"/>
      <c r="AE2" s="24"/>
      <c r="AF2" s="24"/>
      <c r="AG2" s="24"/>
      <c r="AH2" s="24"/>
      <c r="AI2" s="24"/>
      <c r="AJ2" s="24"/>
    </row>
    <row r="3" spans="1:39" s="16" customFormat="1" ht="30.75" customHeight="1" x14ac:dyDescent="0.4">
      <c r="B3" s="293" t="s">
        <v>132</v>
      </c>
      <c r="C3" s="294" t="s">
        <v>133</v>
      </c>
      <c r="D3" s="294" t="s">
        <v>134</v>
      </c>
      <c r="E3" s="294" t="s">
        <v>135</v>
      </c>
      <c r="F3" s="294" t="s">
        <v>136</v>
      </c>
      <c r="G3" s="295" t="s">
        <v>137</v>
      </c>
      <c r="H3" s="293" t="s">
        <v>248</v>
      </c>
      <c r="I3" s="294" t="s">
        <v>553</v>
      </c>
      <c r="J3" s="294" t="s">
        <v>554</v>
      </c>
      <c r="K3" s="296" t="s">
        <v>555</v>
      </c>
      <c r="L3" s="294" t="s">
        <v>248</v>
      </c>
      <c r="M3" s="294" t="s">
        <v>553</v>
      </c>
      <c r="N3" s="294" t="s">
        <v>554</v>
      </c>
      <c r="O3" s="295" t="s">
        <v>555</v>
      </c>
      <c r="P3" s="418" t="s">
        <v>128</v>
      </c>
      <c r="Q3" s="418" t="s">
        <v>129</v>
      </c>
      <c r="R3" s="418" t="s">
        <v>130</v>
      </c>
      <c r="S3" s="419" t="s">
        <v>131</v>
      </c>
      <c r="T3" s="418" t="s">
        <v>138</v>
      </c>
      <c r="U3" s="418" t="s">
        <v>139</v>
      </c>
      <c r="V3" s="418" t="s">
        <v>140</v>
      </c>
      <c r="W3" s="418" t="s">
        <v>141</v>
      </c>
      <c r="X3" s="418" t="s">
        <v>142</v>
      </c>
      <c r="Y3" s="420" t="s">
        <v>143</v>
      </c>
      <c r="Z3" s="418" t="s">
        <v>144</v>
      </c>
      <c r="AA3" s="418" t="s">
        <v>145</v>
      </c>
      <c r="AB3" s="419" t="s">
        <v>146</v>
      </c>
      <c r="AC3" s="421" t="s">
        <v>184</v>
      </c>
      <c r="AD3" s="418" t="s">
        <v>147</v>
      </c>
      <c r="AE3" s="419" t="s">
        <v>148</v>
      </c>
      <c r="AF3" s="420" t="s">
        <v>185</v>
      </c>
      <c r="AG3" s="418" t="s">
        <v>149</v>
      </c>
      <c r="AH3" s="418" t="s">
        <v>150</v>
      </c>
      <c r="AI3" s="418" t="s">
        <v>151</v>
      </c>
      <c r="AJ3" s="28"/>
    </row>
    <row r="4" spans="1:39" s="20" customFormat="1" x14ac:dyDescent="0.4">
      <c r="A4" s="247" t="s">
        <v>16</v>
      </c>
      <c r="B4" s="188">
        <f t="shared" ref="B4:S4" si="0">B5+B21+B35</f>
        <v>22481</v>
      </c>
      <c r="C4" s="115">
        <f t="shared" si="0"/>
        <v>20160</v>
      </c>
      <c r="D4" s="299">
        <f t="shared" si="0"/>
        <v>2321</v>
      </c>
      <c r="E4" s="115">
        <f>E5+E21+E35</f>
        <v>21030</v>
      </c>
      <c r="F4" s="115">
        <f t="shared" si="0"/>
        <v>13725</v>
      </c>
      <c r="G4" s="196">
        <f t="shared" si="0"/>
        <v>3014</v>
      </c>
      <c r="H4" s="188">
        <f t="shared" si="0"/>
        <v>13788</v>
      </c>
      <c r="I4" s="115">
        <f t="shared" si="0"/>
        <v>2699</v>
      </c>
      <c r="J4" s="115">
        <f t="shared" si="0"/>
        <v>5382</v>
      </c>
      <c r="K4" s="299">
        <f t="shared" si="0"/>
        <v>512</v>
      </c>
      <c r="L4" s="115">
        <f>L5+L21+L35</f>
        <v>90</v>
      </c>
      <c r="M4" s="115">
        <f t="shared" si="0"/>
        <v>6</v>
      </c>
      <c r="N4" s="115">
        <f t="shared" si="0"/>
        <v>83</v>
      </c>
      <c r="O4" s="196">
        <f t="shared" si="0"/>
        <v>56</v>
      </c>
      <c r="P4" s="26">
        <f t="shared" si="0"/>
        <v>4037</v>
      </c>
      <c r="Q4" s="26">
        <f t="shared" si="0"/>
        <v>820</v>
      </c>
      <c r="R4" s="26">
        <f t="shared" si="0"/>
        <v>4890</v>
      </c>
      <c r="S4" s="422">
        <f t="shared" si="0"/>
        <v>719</v>
      </c>
      <c r="T4" s="26"/>
      <c r="U4" s="26"/>
      <c r="V4" s="26"/>
      <c r="W4" s="26"/>
      <c r="X4" s="26"/>
      <c r="Y4" s="26">
        <f t="shared" ref="Y4:AI4" si="1">Y5+Y21+Y35</f>
        <v>0</v>
      </c>
      <c r="Z4" s="26">
        <f t="shared" si="1"/>
        <v>1285</v>
      </c>
      <c r="AA4" s="26">
        <f t="shared" si="1"/>
        <v>56</v>
      </c>
      <c r="AB4" s="422">
        <f t="shared" si="1"/>
        <v>12</v>
      </c>
      <c r="AC4" s="423">
        <f>AD4/B4</f>
        <v>0.41089542280147678</v>
      </c>
      <c r="AD4" s="26">
        <f>AD5+AD21+AD35</f>
        <v>9237.34</v>
      </c>
      <c r="AE4" s="422">
        <f t="shared" si="1"/>
        <v>0</v>
      </c>
      <c r="AF4" s="26">
        <f t="shared" si="1"/>
        <v>0</v>
      </c>
      <c r="AG4" s="26">
        <f t="shared" si="1"/>
        <v>492312.41000000003</v>
      </c>
      <c r="AH4" s="26">
        <f t="shared" si="1"/>
        <v>153875.81</v>
      </c>
      <c r="AI4" s="26">
        <f t="shared" si="1"/>
        <v>146821.88</v>
      </c>
      <c r="AJ4" s="92">
        <f>AG4/B4</f>
        <v>21.899044081668965</v>
      </c>
      <c r="AL4" s="344"/>
      <c r="AM4" s="20">
        <f>(L4+M4+N4)/(SUM(L4:O4))</f>
        <v>0.76170212765957446</v>
      </c>
    </row>
    <row r="5" spans="1:39" s="20" customFormat="1" x14ac:dyDescent="0.4">
      <c r="A5" s="245" t="s">
        <v>33</v>
      </c>
      <c r="B5" s="189">
        <f t="shared" ref="B5:AI5" si="2">B6+B9+B11+B13+B15+B19</f>
        <v>7466</v>
      </c>
      <c r="C5" s="117">
        <f t="shared" si="2"/>
        <v>7014</v>
      </c>
      <c r="D5" s="149">
        <f t="shared" si="2"/>
        <v>452</v>
      </c>
      <c r="E5" s="117">
        <f t="shared" si="2"/>
        <v>11452</v>
      </c>
      <c r="F5" s="117">
        <f t="shared" si="2"/>
        <v>8645</v>
      </c>
      <c r="G5" s="198">
        <f t="shared" si="2"/>
        <v>527</v>
      </c>
      <c r="H5" s="189">
        <f t="shared" si="2"/>
        <v>3143</v>
      </c>
      <c r="I5" s="117">
        <f t="shared" si="2"/>
        <v>1108</v>
      </c>
      <c r="J5" s="117">
        <f t="shared" si="2"/>
        <v>3049</v>
      </c>
      <c r="K5" s="149">
        <f t="shared" si="2"/>
        <v>166</v>
      </c>
      <c r="L5" s="117">
        <f t="shared" si="2"/>
        <v>18</v>
      </c>
      <c r="M5" s="117">
        <f t="shared" si="2"/>
        <v>4</v>
      </c>
      <c r="N5" s="117">
        <f t="shared" si="2"/>
        <v>61</v>
      </c>
      <c r="O5" s="198">
        <f t="shared" si="2"/>
        <v>16</v>
      </c>
      <c r="P5" s="26">
        <f t="shared" si="2"/>
        <v>1485</v>
      </c>
      <c r="Q5" s="26">
        <f t="shared" si="2"/>
        <v>165</v>
      </c>
      <c r="R5" s="26">
        <f t="shared" si="2"/>
        <v>3912</v>
      </c>
      <c r="S5" s="422">
        <f t="shared" si="2"/>
        <v>576</v>
      </c>
      <c r="T5" s="26">
        <f t="shared" si="2"/>
        <v>2</v>
      </c>
      <c r="U5" s="26">
        <f t="shared" si="2"/>
        <v>0</v>
      </c>
      <c r="V5" s="26">
        <f t="shared" si="2"/>
        <v>23</v>
      </c>
      <c r="W5" s="26">
        <f t="shared" si="2"/>
        <v>21</v>
      </c>
      <c r="X5" s="26">
        <f t="shared" si="2"/>
        <v>268</v>
      </c>
      <c r="Y5" s="26">
        <f t="shared" si="2"/>
        <v>0</v>
      </c>
      <c r="Z5" s="26">
        <f t="shared" si="2"/>
        <v>602</v>
      </c>
      <c r="AA5" s="26">
        <f t="shared" si="2"/>
        <v>39</v>
      </c>
      <c r="AB5" s="422">
        <f t="shared" si="2"/>
        <v>7</v>
      </c>
      <c r="AC5" s="423">
        <f t="shared" si="2"/>
        <v>1.12617658175918</v>
      </c>
      <c r="AD5" s="26">
        <f>AD6+AD9+AD11+AD13+AD15+AD19</f>
        <v>5355.34</v>
      </c>
      <c r="AE5" s="422">
        <f t="shared" si="2"/>
        <v>0</v>
      </c>
      <c r="AF5" s="26">
        <f t="shared" si="2"/>
        <v>0</v>
      </c>
      <c r="AG5" s="26">
        <f t="shared" si="2"/>
        <v>51138</v>
      </c>
      <c r="AH5" s="26">
        <f t="shared" si="2"/>
        <v>23804.5</v>
      </c>
      <c r="AI5" s="26">
        <f t="shared" si="2"/>
        <v>17387</v>
      </c>
      <c r="AJ5" s="92"/>
    </row>
    <row r="6" spans="1:39" x14ac:dyDescent="0.4">
      <c r="A6" s="63" t="s">
        <v>17</v>
      </c>
      <c r="B6" s="300">
        <f t="shared" ref="B6:AI6" si="3">SUM(B7:B8)</f>
        <v>1887</v>
      </c>
      <c r="C6" s="120">
        <f t="shared" si="3"/>
        <v>1830</v>
      </c>
      <c r="D6" s="301">
        <f t="shared" si="3"/>
        <v>57</v>
      </c>
      <c r="E6" s="120">
        <f t="shared" si="3"/>
        <v>2775</v>
      </c>
      <c r="F6" s="120">
        <f t="shared" si="3"/>
        <v>2475</v>
      </c>
      <c r="G6" s="302">
        <f t="shared" si="3"/>
        <v>15</v>
      </c>
      <c r="H6" s="300">
        <f t="shared" si="3"/>
        <v>341</v>
      </c>
      <c r="I6" s="120">
        <f t="shared" si="3"/>
        <v>616</v>
      </c>
      <c r="J6" s="120">
        <f t="shared" si="3"/>
        <v>926</v>
      </c>
      <c r="K6" s="301">
        <f t="shared" si="3"/>
        <v>4</v>
      </c>
      <c r="L6" s="120">
        <f t="shared" si="3"/>
        <v>8</v>
      </c>
      <c r="M6" s="120">
        <f t="shared" si="3"/>
        <v>0</v>
      </c>
      <c r="N6" s="120">
        <f t="shared" si="3"/>
        <v>21</v>
      </c>
      <c r="O6" s="302">
        <f t="shared" si="3"/>
        <v>0</v>
      </c>
      <c r="P6" s="25">
        <f t="shared" si="3"/>
        <v>430</v>
      </c>
      <c r="Q6" s="25">
        <f t="shared" si="3"/>
        <v>164</v>
      </c>
      <c r="R6" s="25">
        <f t="shared" si="3"/>
        <v>2150</v>
      </c>
      <c r="S6" s="42">
        <f t="shared" si="3"/>
        <v>31</v>
      </c>
      <c r="T6" s="25">
        <f t="shared" si="3"/>
        <v>2</v>
      </c>
      <c r="U6" s="25">
        <f t="shared" si="3"/>
        <v>0</v>
      </c>
      <c r="V6" s="25">
        <f t="shared" si="3"/>
        <v>2</v>
      </c>
      <c r="W6" s="25">
        <f t="shared" si="3"/>
        <v>5</v>
      </c>
      <c r="X6" s="25">
        <f t="shared" si="3"/>
        <v>1</v>
      </c>
      <c r="Y6" s="25">
        <f t="shared" si="3"/>
        <v>0</v>
      </c>
      <c r="Z6" s="25">
        <f t="shared" si="3"/>
        <v>42</v>
      </c>
      <c r="AA6" s="25">
        <f t="shared" si="3"/>
        <v>18</v>
      </c>
      <c r="AB6" s="42">
        <f t="shared" si="3"/>
        <v>0</v>
      </c>
      <c r="AC6" s="30">
        <f t="shared" si="3"/>
        <v>0</v>
      </c>
      <c r="AD6" s="25">
        <f t="shared" si="3"/>
        <v>1725.34</v>
      </c>
      <c r="AE6" s="42">
        <f t="shared" si="3"/>
        <v>0</v>
      </c>
      <c r="AF6" s="26">
        <f t="shared" si="3"/>
        <v>0</v>
      </c>
      <c r="AG6" s="25">
        <f t="shared" si="3"/>
        <v>15925</v>
      </c>
      <c r="AH6" s="25">
        <f t="shared" si="3"/>
        <v>0</v>
      </c>
      <c r="AI6" s="25">
        <f t="shared" si="3"/>
        <v>0</v>
      </c>
      <c r="AJ6" s="24"/>
    </row>
    <row r="7" spans="1:39" x14ac:dyDescent="0.4">
      <c r="A7" s="16" t="s">
        <v>18</v>
      </c>
      <c r="B7" s="288">
        <v>1665</v>
      </c>
      <c r="C7" s="121">
        <v>1617</v>
      </c>
      <c r="D7" s="298">
        <v>48</v>
      </c>
      <c r="E7" s="286">
        <v>2490</v>
      </c>
      <c r="F7" s="121">
        <f>E7-G7</f>
        <v>2475</v>
      </c>
      <c r="G7" s="292">
        <v>15</v>
      </c>
      <c r="H7" s="288">
        <v>287</v>
      </c>
      <c r="I7" s="286">
        <v>533</v>
      </c>
      <c r="J7" s="286">
        <v>841</v>
      </c>
      <c r="K7" s="297">
        <v>4</v>
      </c>
      <c r="L7" s="286">
        <v>0</v>
      </c>
      <c r="M7" s="286">
        <v>0</v>
      </c>
      <c r="N7" s="286">
        <v>12</v>
      </c>
      <c r="O7" s="289">
        <v>0</v>
      </c>
      <c r="P7" s="25">
        <v>425</v>
      </c>
      <c r="Q7" s="25">
        <v>0</v>
      </c>
      <c r="R7" s="25">
        <v>2041</v>
      </c>
      <c r="S7" s="42">
        <v>24</v>
      </c>
      <c r="T7" s="25">
        <v>0</v>
      </c>
      <c r="U7" s="25">
        <v>0</v>
      </c>
      <c r="V7" s="25">
        <v>2</v>
      </c>
      <c r="W7" s="25">
        <v>3</v>
      </c>
      <c r="X7" s="25">
        <v>1</v>
      </c>
      <c r="Y7" s="25">
        <v>0</v>
      </c>
      <c r="Z7" s="25">
        <v>31</v>
      </c>
      <c r="AA7" s="25">
        <v>17</v>
      </c>
      <c r="AB7" s="42">
        <v>0</v>
      </c>
      <c r="AC7" s="30">
        <v>0</v>
      </c>
      <c r="AD7" s="25">
        <v>1510</v>
      </c>
      <c r="AE7" s="42">
        <v>0</v>
      </c>
      <c r="AF7" s="26">
        <v>0</v>
      </c>
      <c r="AG7" s="25">
        <v>0</v>
      </c>
      <c r="AH7" s="25">
        <v>0</v>
      </c>
      <c r="AI7" s="25">
        <v>0</v>
      </c>
      <c r="AJ7" s="24"/>
    </row>
    <row r="8" spans="1:39" x14ac:dyDescent="0.4">
      <c r="A8" s="16" t="s">
        <v>19</v>
      </c>
      <c r="B8" s="288">
        <v>222</v>
      </c>
      <c r="C8" s="286">
        <v>213</v>
      </c>
      <c r="D8" s="297">
        <v>9</v>
      </c>
      <c r="E8" s="286">
        <v>285</v>
      </c>
      <c r="F8" s="287"/>
      <c r="G8" s="290"/>
      <c r="H8" s="288">
        <v>54</v>
      </c>
      <c r="I8" s="286">
        <v>83</v>
      </c>
      <c r="J8" s="286">
        <v>85</v>
      </c>
      <c r="K8" s="298">
        <v>0</v>
      </c>
      <c r="L8" s="286">
        <v>8</v>
      </c>
      <c r="M8" s="286">
        <v>0</v>
      </c>
      <c r="N8" s="286">
        <v>9</v>
      </c>
      <c r="O8" s="292"/>
      <c r="P8" s="25">
        <v>5</v>
      </c>
      <c r="Q8" s="25">
        <v>164</v>
      </c>
      <c r="R8" s="25">
        <v>109</v>
      </c>
      <c r="S8" s="42">
        <v>7</v>
      </c>
      <c r="T8" s="25">
        <v>2</v>
      </c>
      <c r="U8" s="25"/>
      <c r="V8" s="25">
        <v>0</v>
      </c>
      <c r="W8" s="25">
        <v>2</v>
      </c>
      <c r="X8" s="25">
        <v>0</v>
      </c>
      <c r="Y8" s="25"/>
      <c r="Z8" s="25">
        <v>11</v>
      </c>
      <c r="AA8" s="25">
        <v>1</v>
      </c>
      <c r="AB8" s="42">
        <v>0</v>
      </c>
      <c r="AC8" s="30"/>
      <c r="AD8" s="25">
        <f>B8*97%</f>
        <v>215.34</v>
      </c>
      <c r="AE8" s="42"/>
      <c r="AF8" s="26"/>
      <c r="AG8" s="25">
        <v>15925</v>
      </c>
      <c r="AH8" s="25">
        <v>0</v>
      </c>
      <c r="AI8" s="25">
        <v>0</v>
      </c>
      <c r="AJ8" s="24"/>
    </row>
    <row r="9" spans="1:39" x14ac:dyDescent="0.4">
      <c r="A9" s="3" t="s">
        <v>20</v>
      </c>
      <c r="B9" s="300">
        <f t="shared" ref="B9:AI9" si="4">B10</f>
        <v>692</v>
      </c>
      <c r="C9" s="120">
        <f t="shared" si="4"/>
        <v>665</v>
      </c>
      <c r="D9" s="301">
        <f t="shared" si="4"/>
        <v>27</v>
      </c>
      <c r="E9" s="120">
        <f t="shared" si="4"/>
        <v>999</v>
      </c>
      <c r="F9" s="120">
        <f t="shared" si="4"/>
        <v>939</v>
      </c>
      <c r="G9" s="302">
        <f t="shared" si="4"/>
        <v>60</v>
      </c>
      <c r="H9" s="300">
        <f t="shared" si="4"/>
        <v>549</v>
      </c>
      <c r="I9" s="120">
        <f t="shared" si="4"/>
        <v>13</v>
      </c>
      <c r="J9" s="120">
        <f t="shared" si="4"/>
        <v>130</v>
      </c>
      <c r="K9" s="301">
        <f t="shared" si="4"/>
        <v>0</v>
      </c>
      <c r="L9" s="120">
        <f t="shared" si="4"/>
        <v>8</v>
      </c>
      <c r="M9" s="120">
        <f t="shared" si="4"/>
        <v>2</v>
      </c>
      <c r="N9" s="120">
        <f t="shared" si="4"/>
        <v>0</v>
      </c>
      <c r="O9" s="302">
        <f t="shared" si="4"/>
        <v>0</v>
      </c>
      <c r="P9" s="25">
        <f t="shared" si="4"/>
        <v>999</v>
      </c>
      <c r="Q9" s="25">
        <f t="shared" si="4"/>
        <v>0</v>
      </c>
      <c r="R9" s="25">
        <f t="shared" si="4"/>
        <v>0</v>
      </c>
      <c r="S9" s="42">
        <f t="shared" si="4"/>
        <v>0</v>
      </c>
      <c r="T9" s="25">
        <f t="shared" si="4"/>
        <v>0</v>
      </c>
      <c r="U9" s="25">
        <f t="shared" si="4"/>
        <v>0</v>
      </c>
      <c r="V9" s="25">
        <f t="shared" si="4"/>
        <v>15</v>
      </c>
      <c r="W9" s="25">
        <f t="shared" si="4"/>
        <v>5</v>
      </c>
      <c r="X9" s="25">
        <f t="shared" si="4"/>
        <v>30</v>
      </c>
      <c r="Y9" s="25">
        <f t="shared" si="4"/>
        <v>0</v>
      </c>
      <c r="Z9" s="25">
        <f t="shared" si="4"/>
        <v>22</v>
      </c>
      <c r="AA9" s="25">
        <f t="shared" si="4"/>
        <v>5</v>
      </c>
      <c r="AB9" s="42">
        <f t="shared" si="4"/>
        <v>0</v>
      </c>
      <c r="AC9" s="423">
        <f>AD9/B9</f>
        <v>0.59826589595375723</v>
      </c>
      <c r="AD9" s="25">
        <f>AD10</f>
        <v>414</v>
      </c>
      <c r="AE9" s="42">
        <f t="shared" si="4"/>
        <v>0</v>
      </c>
      <c r="AF9" s="26">
        <f t="shared" si="4"/>
        <v>0</v>
      </c>
      <c r="AG9" s="25">
        <f t="shared" si="4"/>
        <v>784</v>
      </c>
      <c r="AH9" s="25">
        <f t="shared" si="4"/>
        <v>0</v>
      </c>
      <c r="AI9" s="25">
        <f t="shared" si="4"/>
        <v>0</v>
      </c>
      <c r="AJ9" s="24"/>
    </row>
    <row r="10" spans="1:39" x14ac:dyDescent="0.4">
      <c r="A10" s="28" t="s">
        <v>21</v>
      </c>
      <c r="B10" s="288">
        <v>692</v>
      </c>
      <c r="C10" s="286">
        <v>665</v>
      </c>
      <c r="D10" s="297">
        <v>27</v>
      </c>
      <c r="E10" s="286">
        <v>999</v>
      </c>
      <c r="F10" s="286">
        <v>939</v>
      </c>
      <c r="G10" s="289">
        <v>60</v>
      </c>
      <c r="H10" s="288">
        <v>549</v>
      </c>
      <c r="I10" s="286">
        <v>13</v>
      </c>
      <c r="J10" s="286">
        <v>130</v>
      </c>
      <c r="K10" s="297">
        <v>0</v>
      </c>
      <c r="L10" s="286">
        <v>8</v>
      </c>
      <c r="M10" s="286">
        <v>2</v>
      </c>
      <c r="N10" s="286">
        <v>0</v>
      </c>
      <c r="O10" s="289">
        <v>0</v>
      </c>
      <c r="P10" s="25">
        <v>999</v>
      </c>
      <c r="Q10" s="25">
        <v>0</v>
      </c>
      <c r="R10" s="25">
        <v>0</v>
      </c>
      <c r="S10" s="42">
        <v>0</v>
      </c>
      <c r="T10" s="25">
        <v>0</v>
      </c>
      <c r="U10" s="25"/>
      <c r="V10" s="25">
        <v>15</v>
      </c>
      <c r="W10" s="25">
        <v>5</v>
      </c>
      <c r="X10" s="25">
        <v>30</v>
      </c>
      <c r="Y10" s="25"/>
      <c r="Z10" s="25">
        <v>22</v>
      </c>
      <c r="AA10" s="25">
        <v>5</v>
      </c>
      <c r="AB10" s="42">
        <v>0</v>
      </c>
      <c r="AC10" s="30"/>
      <c r="AD10" s="424">
        <v>414</v>
      </c>
      <c r="AE10" s="42"/>
      <c r="AF10" s="26"/>
      <c r="AG10" s="25">
        <v>784</v>
      </c>
      <c r="AH10" s="25">
        <v>0</v>
      </c>
      <c r="AI10" s="25"/>
      <c r="AJ10" s="24"/>
    </row>
    <row r="11" spans="1:39" x14ac:dyDescent="0.4">
      <c r="A11" s="3" t="s">
        <v>234</v>
      </c>
      <c r="B11" s="300">
        <f t="shared" ref="B11:AI11" si="5">B12</f>
        <v>1852</v>
      </c>
      <c r="C11" s="120">
        <f t="shared" si="5"/>
        <v>1784</v>
      </c>
      <c r="D11" s="301">
        <f t="shared" si="5"/>
        <v>68</v>
      </c>
      <c r="E11" s="120">
        <f t="shared" si="5"/>
        <v>3035</v>
      </c>
      <c r="F11" s="120">
        <f t="shared" si="5"/>
        <v>2848</v>
      </c>
      <c r="G11" s="302">
        <f t="shared" si="5"/>
        <v>187</v>
      </c>
      <c r="H11" s="300">
        <f t="shared" si="5"/>
        <v>1190</v>
      </c>
      <c r="I11" s="120">
        <f t="shared" si="5"/>
        <v>0</v>
      </c>
      <c r="J11" s="120">
        <f t="shared" si="5"/>
        <v>606</v>
      </c>
      <c r="K11" s="301">
        <f t="shared" si="5"/>
        <v>56</v>
      </c>
      <c r="L11" s="120">
        <f t="shared" si="5"/>
        <v>0</v>
      </c>
      <c r="M11" s="120">
        <f t="shared" si="5"/>
        <v>0</v>
      </c>
      <c r="N11" s="120">
        <f t="shared" si="5"/>
        <v>14</v>
      </c>
      <c r="O11" s="302">
        <f t="shared" si="5"/>
        <v>6</v>
      </c>
      <c r="P11" s="25">
        <f t="shared" si="5"/>
        <v>23</v>
      </c>
      <c r="Q11" s="25">
        <f t="shared" si="5"/>
        <v>1</v>
      </c>
      <c r="R11" s="25">
        <f t="shared" si="5"/>
        <v>5</v>
      </c>
      <c r="S11" s="42">
        <f t="shared" si="5"/>
        <v>14</v>
      </c>
      <c r="T11" s="25">
        <f t="shared" si="5"/>
        <v>0</v>
      </c>
      <c r="U11" s="25">
        <f t="shared" si="5"/>
        <v>0</v>
      </c>
      <c r="V11" s="25">
        <f t="shared" si="5"/>
        <v>1</v>
      </c>
      <c r="W11" s="25">
        <f t="shared" si="5"/>
        <v>6</v>
      </c>
      <c r="X11" s="25">
        <f t="shared" si="5"/>
        <v>17</v>
      </c>
      <c r="Y11" s="25">
        <f t="shared" si="5"/>
        <v>0</v>
      </c>
      <c r="Z11" s="25">
        <f t="shared" si="5"/>
        <v>248</v>
      </c>
      <c r="AA11" s="25">
        <f t="shared" si="5"/>
        <v>7</v>
      </c>
      <c r="AB11" s="42">
        <f t="shared" si="5"/>
        <v>5</v>
      </c>
      <c r="AC11" s="30">
        <f t="shared" si="5"/>
        <v>0</v>
      </c>
      <c r="AD11" s="25">
        <f t="shared" si="5"/>
        <v>1629</v>
      </c>
      <c r="AE11" s="42">
        <f t="shared" si="5"/>
        <v>0</v>
      </c>
      <c r="AF11" s="26">
        <f t="shared" si="5"/>
        <v>0</v>
      </c>
      <c r="AG11" s="25">
        <f t="shared" si="5"/>
        <v>3306</v>
      </c>
      <c r="AH11" s="25">
        <f t="shared" si="5"/>
        <v>17430</v>
      </c>
      <c r="AI11" s="25">
        <f t="shared" si="5"/>
        <v>6075</v>
      </c>
      <c r="AJ11" s="24"/>
    </row>
    <row r="12" spans="1:39" x14ac:dyDescent="0.4">
      <c r="A12" s="28" t="s">
        <v>22</v>
      </c>
      <c r="B12" s="291">
        <f>SUM(C12:D12)</f>
        <v>1852</v>
      </c>
      <c r="C12" s="121">
        <v>1784</v>
      </c>
      <c r="D12" s="298">
        <v>68</v>
      </c>
      <c r="E12" s="121">
        <f>SUM(F12:G12)</f>
        <v>3035</v>
      </c>
      <c r="F12" s="121">
        <v>2848</v>
      </c>
      <c r="G12" s="292">
        <v>187</v>
      </c>
      <c r="H12" s="291">
        <v>1190</v>
      </c>
      <c r="I12" s="121"/>
      <c r="J12" s="121">
        <v>606</v>
      </c>
      <c r="K12" s="298">
        <v>56</v>
      </c>
      <c r="L12" s="121"/>
      <c r="M12" s="121"/>
      <c r="N12" s="121">
        <v>14</v>
      </c>
      <c r="O12" s="292">
        <v>6</v>
      </c>
      <c r="P12" s="25">
        <v>23</v>
      </c>
      <c r="Q12" s="25">
        <v>1</v>
      </c>
      <c r="R12" s="25">
        <v>5</v>
      </c>
      <c r="S12" s="42">
        <v>14</v>
      </c>
      <c r="T12" s="25"/>
      <c r="U12" s="25">
        <v>0</v>
      </c>
      <c r="V12" s="25">
        <v>1</v>
      </c>
      <c r="W12" s="25">
        <v>6</v>
      </c>
      <c r="X12" s="25">
        <v>17</v>
      </c>
      <c r="Y12" s="25"/>
      <c r="Z12" s="25">
        <v>248</v>
      </c>
      <c r="AA12" s="25">
        <v>7</v>
      </c>
      <c r="AB12" s="42">
        <v>5</v>
      </c>
      <c r="AC12" s="30"/>
      <c r="AD12" s="25">
        <v>1629</v>
      </c>
      <c r="AE12" s="42"/>
      <c r="AF12" s="26"/>
      <c r="AG12" s="25">
        <v>3306</v>
      </c>
      <c r="AH12" s="25">
        <v>17430</v>
      </c>
      <c r="AI12" s="25">
        <v>6075</v>
      </c>
      <c r="AJ12" s="24"/>
    </row>
    <row r="13" spans="1:39" x14ac:dyDescent="0.4">
      <c r="A13" s="3" t="s">
        <v>28</v>
      </c>
      <c r="B13" s="300">
        <f t="shared" ref="B13:AI13" si="6">B14</f>
        <v>260</v>
      </c>
      <c r="C13" s="120">
        <f t="shared" si="6"/>
        <v>260</v>
      </c>
      <c r="D13" s="301">
        <f t="shared" si="6"/>
        <v>0</v>
      </c>
      <c r="E13" s="120">
        <f t="shared" si="6"/>
        <v>572</v>
      </c>
      <c r="F13" s="120">
        <f t="shared" si="6"/>
        <v>572</v>
      </c>
      <c r="G13" s="302">
        <f t="shared" si="6"/>
        <v>0</v>
      </c>
      <c r="H13" s="300">
        <f t="shared" si="6"/>
        <v>67</v>
      </c>
      <c r="I13" s="120">
        <f t="shared" si="6"/>
        <v>39</v>
      </c>
      <c r="J13" s="120">
        <f t="shared" si="6"/>
        <v>86</v>
      </c>
      <c r="K13" s="301">
        <f t="shared" si="6"/>
        <v>68</v>
      </c>
      <c r="L13" s="120">
        <f t="shared" si="6"/>
        <v>0</v>
      </c>
      <c r="M13" s="120">
        <f t="shared" si="6"/>
        <v>2</v>
      </c>
      <c r="N13" s="120">
        <f t="shared" si="6"/>
        <v>1</v>
      </c>
      <c r="O13" s="302">
        <f t="shared" si="6"/>
        <v>5</v>
      </c>
      <c r="P13" s="25">
        <f t="shared" si="6"/>
        <v>33</v>
      </c>
      <c r="Q13" s="25">
        <f t="shared" si="6"/>
        <v>0</v>
      </c>
      <c r="R13" s="25">
        <f t="shared" si="6"/>
        <v>32</v>
      </c>
      <c r="S13" s="42">
        <f t="shared" si="6"/>
        <v>499</v>
      </c>
      <c r="T13" s="25">
        <f t="shared" si="6"/>
        <v>0</v>
      </c>
      <c r="U13" s="25">
        <f t="shared" si="6"/>
        <v>0</v>
      </c>
      <c r="V13" s="25">
        <f t="shared" si="6"/>
        <v>1</v>
      </c>
      <c r="W13" s="25">
        <f t="shared" si="6"/>
        <v>0</v>
      </c>
      <c r="X13" s="25">
        <f t="shared" si="6"/>
        <v>6</v>
      </c>
      <c r="Y13" s="25">
        <f t="shared" si="6"/>
        <v>0</v>
      </c>
      <c r="Z13" s="25">
        <f t="shared" si="6"/>
        <v>0</v>
      </c>
      <c r="AA13" s="25">
        <f t="shared" si="6"/>
        <v>0</v>
      </c>
      <c r="AB13" s="42">
        <f t="shared" si="6"/>
        <v>0</v>
      </c>
      <c r="AC13" s="30">
        <f t="shared" si="6"/>
        <v>0</v>
      </c>
      <c r="AD13" s="25">
        <f t="shared" si="6"/>
        <v>0</v>
      </c>
      <c r="AE13" s="42">
        <f t="shared" si="6"/>
        <v>0</v>
      </c>
      <c r="AF13" s="26">
        <f t="shared" si="6"/>
        <v>0</v>
      </c>
      <c r="AG13" s="25">
        <f t="shared" si="6"/>
        <v>13589</v>
      </c>
      <c r="AH13" s="25">
        <f t="shared" si="6"/>
        <v>1723</v>
      </c>
      <c r="AI13" s="25">
        <f t="shared" si="6"/>
        <v>9620</v>
      </c>
      <c r="AJ13" s="24"/>
    </row>
    <row r="14" spans="1:39" x14ac:dyDescent="0.4">
      <c r="A14" s="16" t="s">
        <v>29</v>
      </c>
      <c r="B14" s="288">
        <v>260</v>
      </c>
      <c r="C14" s="286">
        <v>260</v>
      </c>
      <c r="D14" s="297">
        <v>0</v>
      </c>
      <c r="E14" s="286">
        <f>F14</f>
        <v>572</v>
      </c>
      <c r="F14" s="286">
        <v>572</v>
      </c>
      <c r="G14" s="289">
        <v>0</v>
      </c>
      <c r="H14" s="288">
        <v>67</v>
      </c>
      <c r="I14" s="286">
        <v>39</v>
      </c>
      <c r="J14" s="286">
        <v>86</v>
      </c>
      <c r="K14" s="297">
        <v>68</v>
      </c>
      <c r="L14" s="286">
        <v>0</v>
      </c>
      <c r="M14" s="286">
        <v>2</v>
      </c>
      <c r="N14" s="286">
        <v>1</v>
      </c>
      <c r="O14" s="289">
        <v>5</v>
      </c>
      <c r="P14" s="25">
        <v>33</v>
      </c>
      <c r="Q14" s="25">
        <v>0</v>
      </c>
      <c r="R14" s="25">
        <v>32</v>
      </c>
      <c r="S14" s="42">
        <v>499</v>
      </c>
      <c r="T14" s="25">
        <v>0</v>
      </c>
      <c r="U14" s="25"/>
      <c r="V14" s="25">
        <v>1</v>
      </c>
      <c r="W14" s="25">
        <v>0</v>
      </c>
      <c r="X14" s="25">
        <v>6</v>
      </c>
      <c r="Y14" s="25"/>
      <c r="Z14" s="25">
        <v>0</v>
      </c>
      <c r="AA14" s="25">
        <v>0</v>
      </c>
      <c r="AB14" s="42">
        <v>0</v>
      </c>
      <c r="AC14" s="30"/>
      <c r="AD14" s="25"/>
      <c r="AE14" s="42">
        <v>0</v>
      </c>
      <c r="AF14" s="26"/>
      <c r="AG14" s="25">
        <v>13589</v>
      </c>
      <c r="AH14" s="25">
        <v>1723</v>
      </c>
      <c r="AI14" s="25">
        <v>9620</v>
      </c>
      <c r="AJ14" s="24"/>
    </row>
    <row r="15" spans="1:39" x14ac:dyDescent="0.4">
      <c r="A15" s="3" t="s">
        <v>24</v>
      </c>
      <c r="B15" s="300">
        <f>SUM(B16:B18)</f>
        <v>1254</v>
      </c>
      <c r="C15" s="120">
        <f>SUM(C16:C18)</f>
        <v>1145</v>
      </c>
      <c r="D15" s="301">
        <f>SUM(D16:D18)</f>
        <v>109</v>
      </c>
      <c r="E15" s="120">
        <f>SUM(E16:E18)</f>
        <v>1995</v>
      </c>
      <c r="F15" s="120"/>
      <c r="G15" s="302"/>
      <c r="H15" s="300">
        <f t="shared" ref="H15:AI15" si="7">SUM(H16:H18)</f>
        <v>336</v>
      </c>
      <c r="I15" s="120">
        <f t="shared" si="7"/>
        <v>123</v>
      </c>
      <c r="J15" s="120">
        <f t="shared" si="7"/>
        <v>778</v>
      </c>
      <c r="K15" s="301">
        <f t="shared" si="7"/>
        <v>17</v>
      </c>
      <c r="L15" s="120">
        <f t="shared" si="7"/>
        <v>2</v>
      </c>
      <c r="M15" s="120">
        <f t="shared" si="7"/>
        <v>0</v>
      </c>
      <c r="N15" s="120">
        <f t="shared" si="7"/>
        <v>17</v>
      </c>
      <c r="O15" s="302">
        <f t="shared" si="7"/>
        <v>4</v>
      </c>
      <c r="P15" s="25">
        <f t="shared" si="7"/>
        <v>0</v>
      </c>
      <c r="Q15" s="25">
        <f t="shared" si="7"/>
        <v>0</v>
      </c>
      <c r="R15" s="25">
        <f t="shared" si="7"/>
        <v>1725</v>
      </c>
      <c r="S15" s="42">
        <f t="shared" si="7"/>
        <v>32</v>
      </c>
      <c r="T15" s="25">
        <f t="shared" si="7"/>
        <v>0</v>
      </c>
      <c r="U15" s="25">
        <f t="shared" si="7"/>
        <v>0</v>
      </c>
      <c r="V15" s="25">
        <f t="shared" si="7"/>
        <v>4</v>
      </c>
      <c r="W15" s="25">
        <f t="shared" si="7"/>
        <v>5</v>
      </c>
      <c r="X15" s="25">
        <f t="shared" si="7"/>
        <v>214</v>
      </c>
      <c r="Y15" s="25">
        <f t="shared" si="7"/>
        <v>0</v>
      </c>
      <c r="Z15" s="25">
        <f t="shared" si="7"/>
        <v>104</v>
      </c>
      <c r="AA15" s="25">
        <f t="shared" si="7"/>
        <v>5</v>
      </c>
      <c r="AB15" s="42">
        <f t="shared" si="7"/>
        <v>1</v>
      </c>
      <c r="AC15" s="423">
        <f>AD15/B15</f>
        <v>0.52791068580542266</v>
      </c>
      <c r="AD15" s="25">
        <f t="shared" si="7"/>
        <v>662</v>
      </c>
      <c r="AE15" s="42">
        <f t="shared" si="7"/>
        <v>0</v>
      </c>
      <c r="AF15" s="26">
        <f t="shared" si="7"/>
        <v>0</v>
      </c>
      <c r="AG15" s="25">
        <f t="shared" si="7"/>
        <v>1718</v>
      </c>
      <c r="AH15" s="25">
        <f t="shared" si="7"/>
        <v>167.5</v>
      </c>
      <c r="AI15" s="25">
        <f t="shared" si="7"/>
        <v>108</v>
      </c>
      <c r="AJ15" s="24"/>
    </row>
    <row r="16" spans="1:39" x14ac:dyDescent="0.4">
      <c r="A16" s="28" t="s">
        <v>25</v>
      </c>
      <c r="B16" s="288">
        <v>155</v>
      </c>
      <c r="C16" s="286">
        <v>148</v>
      </c>
      <c r="D16" s="297">
        <v>7</v>
      </c>
      <c r="E16" s="286">
        <v>253</v>
      </c>
      <c r="F16" s="287"/>
      <c r="G16" s="290"/>
      <c r="H16" s="288">
        <v>21</v>
      </c>
      <c r="I16" s="286"/>
      <c r="J16" s="286">
        <f>155-21</f>
        <v>134</v>
      </c>
      <c r="K16" s="297">
        <v>0</v>
      </c>
      <c r="L16" s="121">
        <v>0</v>
      </c>
      <c r="M16" s="121"/>
      <c r="N16" s="121">
        <v>4</v>
      </c>
      <c r="O16" s="292">
        <v>0</v>
      </c>
      <c r="P16" s="25"/>
      <c r="Q16" s="25"/>
      <c r="R16" s="25">
        <v>15</v>
      </c>
      <c r="S16" s="42"/>
      <c r="T16" s="25"/>
      <c r="U16" s="25">
        <v>0</v>
      </c>
      <c r="V16" s="25">
        <v>1</v>
      </c>
      <c r="W16" s="25">
        <v>1</v>
      </c>
      <c r="X16" s="25">
        <v>9</v>
      </c>
      <c r="Y16" s="25"/>
      <c r="Z16" s="25">
        <v>6</v>
      </c>
      <c r="AA16" s="25">
        <v>1</v>
      </c>
      <c r="AB16" s="42">
        <v>0</v>
      </c>
      <c r="AC16" s="423">
        <f>AD16/B16</f>
        <v>3.2258064516129031E-2</v>
      </c>
      <c r="AD16" s="25">
        <v>5</v>
      </c>
      <c r="AE16" s="42"/>
      <c r="AF16" s="26"/>
      <c r="AG16" s="25"/>
      <c r="AH16" s="25">
        <v>44</v>
      </c>
      <c r="AI16" s="25">
        <v>84</v>
      </c>
      <c r="AJ16" s="24"/>
    </row>
    <row r="17" spans="1:36" x14ac:dyDescent="0.4">
      <c r="A17" s="28" t="s">
        <v>26</v>
      </c>
      <c r="B17" s="288">
        <v>184</v>
      </c>
      <c r="C17" s="286">
        <v>165</v>
      </c>
      <c r="D17" s="297">
        <v>19</v>
      </c>
      <c r="E17" s="286">
        <v>330</v>
      </c>
      <c r="F17" s="287"/>
      <c r="G17" s="290"/>
      <c r="H17" s="288">
        <v>100</v>
      </c>
      <c r="I17" s="286">
        <v>82</v>
      </c>
      <c r="J17" s="286">
        <v>2</v>
      </c>
      <c r="K17" s="297">
        <v>0</v>
      </c>
      <c r="L17" s="121">
        <v>2</v>
      </c>
      <c r="M17" s="121">
        <v>0</v>
      </c>
      <c r="N17" s="121">
        <v>2</v>
      </c>
      <c r="O17" s="292">
        <v>0</v>
      </c>
      <c r="P17" s="25"/>
      <c r="Q17" s="25"/>
      <c r="R17" s="25">
        <v>328</v>
      </c>
      <c r="S17" s="42">
        <v>2</v>
      </c>
      <c r="T17" s="25"/>
      <c r="U17" s="25"/>
      <c r="V17" s="25">
        <v>2</v>
      </c>
      <c r="W17" s="25"/>
      <c r="X17" s="25"/>
      <c r="Y17" s="25"/>
      <c r="Z17" s="25">
        <v>17</v>
      </c>
      <c r="AA17" s="25">
        <v>2</v>
      </c>
      <c r="AB17" s="42">
        <v>1</v>
      </c>
      <c r="AC17" s="423">
        <f>AD17/B17</f>
        <v>8.6956521739130432E-2</v>
      </c>
      <c r="AD17" s="25">
        <v>16</v>
      </c>
      <c r="AE17" s="42">
        <v>0</v>
      </c>
      <c r="AF17" s="26"/>
      <c r="AG17" s="25">
        <v>138</v>
      </c>
      <c r="AH17" s="25">
        <v>118</v>
      </c>
      <c r="AI17" s="25">
        <v>20</v>
      </c>
      <c r="AJ17" s="24"/>
    </row>
    <row r="18" spans="1:36" x14ac:dyDescent="0.4">
      <c r="A18" s="28" t="s">
        <v>27</v>
      </c>
      <c r="B18" s="288">
        <v>915</v>
      </c>
      <c r="C18" s="286">
        <v>832</v>
      </c>
      <c r="D18" s="297">
        <v>83</v>
      </c>
      <c r="E18" s="286">
        <v>1412</v>
      </c>
      <c r="F18" s="287"/>
      <c r="G18" s="290"/>
      <c r="H18" s="288">
        <v>215</v>
      </c>
      <c r="I18" s="286">
        <v>41</v>
      </c>
      <c r="J18" s="286">
        <f>627+15</f>
        <v>642</v>
      </c>
      <c r="K18" s="297">
        <v>17</v>
      </c>
      <c r="L18" s="121">
        <v>0</v>
      </c>
      <c r="M18" s="121">
        <v>0</v>
      </c>
      <c r="N18" s="121">
        <v>11</v>
      </c>
      <c r="O18" s="292">
        <v>4</v>
      </c>
      <c r="P18" s="25"/>
      <c r="Q18" s="25"/>
      <c r="R18" s="25">
        <v>1382</v>
      </c>
      <c r="S18" s="42">
        <v>30</v>
      </c>
      <c r="T18" s="25"/>
      <c r="U18" s="25">
        <v>0</v>
      </c>
      <c r="V18" s="25">
        <v>1</v>
      </c>
      <c r="W18" s="25">
        <v>4</v>
      </c>
      <c r="X18" s="25">
        <v>205</v>
      </c>
      <c r="Y18" s="25"/>
      <c r="Z18" s="25">
        <v>81</v>
      </c>
      <c r="AA18" s="25">
        <v>2</v>
      </c>
      <c r="AB18" s="42">
        <v>0</v>
      </c>
      <c r="AC18" s="423">
        <f>AD18/B18</f>
        <v>0.70054644808743172</v>
      </c>
      <c r="AD18" s="25">
        <v>641</v>
      </c>
      <c r="AE18" s="42"/>
      <c r="AF18" s="26"/>
      <c r="AG18" s="25">
        <v>1580</v>
      </c>
      <c r="AH18" s="25">
        <v>5.5</v>
      </c>
      <c r="AI18" s="25">
        <v>4</v>
      </c>
      <c r="AJ18" s="24"/>
    </row>
    <row r="19" spans="1:36" x14ac:dyDescent="0.4">
      <c r="A19" s="3" t="s">
        <v>30</v>
      </c>
      <c r="B19" s="300">
        <f t="shared" ref="B19:AI19" si="8">B20</f>
        <v>1521</v>
      </c>
      <c r="C19" s="120">
        <f t="shared" si="8"/>
        <v>1330</v>
      </c>
      <c r="D19" s="301">
        <f t="shared" si="8"/>
        <v>191</v>
      </c>
      <c r="E19" s="120">
        <f t="shared" si="8"/>
        <v>2076</v>
      </c>
      <c r="F19" s="120">
        <f t="shared" si="8"/>
        <v>1811</v>
      </c>
      <c r="G19" s="302">
        <f t="shared" si="8"/>
        <v>265</v>
      </c>
      <c r="H19" s="300">
        <f t="shared" si="8"/>
        <v>660</v>
      </c>
      <c r="I19" s="120">
        <f t="shared" si="8"/>
        <v>317</v>
      </c>
      <c r="J19" s="120">
        <f t="shared" si="8"/>
        <v>523</v>
      </c>
      <c r="K19" s="301">
        <f t="shared" si="8"/>
        <v>21</v>
      </c>
      <c r="L19" s="120">
        <f t="shared" si="8"/>
        <v>0</v>
      </c>
      <c r="M19" s="120">
        <f t="shared" si="8"/>
        <v>0</v>
      </c>
      <c r="N19" s="120">
        <f t="shared" si="8"/>
        <v>8</v>
      </c>
      <c r="O19" s="302">
        <f t="shared" si="8"/>
        <v>1</v>
      </c>
      <c r="P19" s="25">
        <f t="shared" si="8"/>
        <v>0</v>
      </c>
      <c r="Q19" s="25">
        <f t="shared" si="8"/>
        <v>0</v>
      </c>
      <c r="R19" s="25">
        <f t="shared" si="8"/>
        <v>0</v>
      </c>
      <c r="S19" s="42">
        <f t="shared" si="8"/>
        <v>0</v>
      </c>
      <c r="T19" s="25">
        <f t="shared" si="8"/>
        <v>0</v>
      </c>
      <c r="U19" s="25">
        <f t="shared" si="8"/>
        <v>0</v>
      </c>
      <c r="V19" s="25">
        <f t="shared" si="8"/>
        <v>0</v>
      </c>
      <c r="W19" s="25">
        <f t="shared" si="8"/>
        <v>0</v>
      </c>
      <c r="X19" s="25">
        <f t="shared" si="8"/>
        <v>0</v>
      </c>
      <c r="Y19" s="25">
        <f t="shared" si="8"/>
        <v>0</v>
      </c>
      <c r="Z19" s="25">
        <f t="shared" si="8"/>
        <v>186</v>
      </c>
      <c r="AA19" s="25">
        <f t="shared" si="8"/>
        <v>4</v>
      </c>
      <c r="AB19" s="42">
        <f t="shared" si="8"/>
        <v>1</v>
      </c>
      <c r="AC19" s="30">
        <f t="shared" si="8"/>
        <v>0</v>
      </c>
      <c r="AD19" s="25">
        <f t="shared" si="8"/>
        <v>925</v>
      </c>
      <c r="AE19" s="42">
        <f t="shared" si="8"/>
        <v>0</v>
      </c>
      <c r="AF19" s="26">
        <f t="shared" si="8"/>
        <v>0</v>
      </c>
      <c r="AG19" s="25">
        <f t="shared" si="8"/>
        <v>15816</v>
      </c>
      <c r="AH19" s="25">
        <f t="shared" si="8"/>
        <v>4484</v>
      </c>
      <c r="AI19" s="25">
        <f t="shared" si="8"/>
        <v>1584</v>
      </c>
      <c r="AJ19" s="24"/>
    </row>
    <row r="20" spans="1:36" x14ac:dyDescent="0.4">
      <c r="A20" s="16" t="s">
        <v>31</v>
      </c>
      <c r="B20" s="291">
        <v>1521</v>
      </c>
      <c r="C20" s="121">
        <v>1330</v>
      </c>
      <c r="D20" s="298">
        <v>191</v>
      </c>
      <c r="E20" s="121">
        <f>SUM(F20:G20)</f>
        <v>2076</v>
      </c>
      <c r="F20" s="121">
        <v>1811</v>
      </c>
      <c r="G20" s="292">
        <v>265</v>
      </c>
      <c r="H20" s="291">
        <v>660</v>
      </c>
      <c r="I20" s="121">
        <v>317</v>
      </c>
      <c r="J20" s="121">
        <v>523</v>
      </c>
      <c r="K20" s="298">
        <v>21</v>
      </c>
      <c r="L20" s="121">
        <v>0</v>
      </c>
      <c r="M20" s="121">
        <v>0</v>
      </c>
      <c r="N20" s="121">
        <v>8</v>
      </c>
      <c r="O20" s="292">
        <v>1</v>
      </c>
      <c r="P20" s="25"/>
      <c r="Q20" s="25"/>
      <c r="R20" s="25"/>
      <c r="S20" s="42"/>
      <c r="T20" s="25"/>
      <c r="U20" s="25"/>
      <c r="V20" s="25"/>
      <c r="W20" s="25"/>
      <c r="X20" s="25"/>
      <c r="Y20" s="25"/>
      <c r="Z20" s="25">
        <v>186</v>
      </c>
      <c r="AA20" s="25">
        <v>4</v>
      </c>
      <c r="AB20" s="42">
        <v>1</v>
      </c>
      <c r="AC20" s="30"/>
      <c r="AD20" s="25">
        <v>925</v>
      </c>
      <c r="AE20" s="42"/>
      <c r="AF20" s="26"/>
      <c r="AG20" s="25">
        <v>15816</v>
      </c>
      <c r="AH20" s="25">
        <v>4484</v>
      </c>
      <c r="AI20" s="25">
        <v>1584</v>
      </c>
      <c r="AJ20" s="24"/>
    </row>
    <row r="21" spans="1:36" s="20" customFormat="1" x14ac:dyDescent="0.4">
      <c r="A21" s="245" t="s">
        <v>32</v>
      </c>
      <c r="B21" s="189">
        <f t="shared" ref="B21:AI21" si="9">B22+B25+B28+B30+B33</f>
        <v>7349</v>
      </c>
      <c r="C21" s="117">
        <f t="shared" si="9"/>
        <v>6647</v>
      </c>
      <c r="D21" s="149">
        <f t="shared" si="9"/>
        <v>702</v>
      </c>
      <c r="E21" s="117">
        <f>E22+E25+E28+E30+E33</f>
        <v>7567</v>
      </c>
      <c r="F21" s="117">
        <f t="shared" si="9"/>
        <v>5080</v>
      </c>
      <c r="G21" s="198">
        <f t="shared" si="9"/>
        <v>2487</v>
      </c>
      <c r="H21" s="189">
        <f t="shared" si="9"/>
        <v>3212</v>
      </c>
      <c r="I21" s="117">
        <f t="shared" si="9"/>
        <v>1560</v>
      </c>
      <c r="J21" s="117">
        <f t="shared" si="9"/>
        <v>2324</v>
      </c>
      <c r="K21" s="149">
        <f t="shared" si="9"/>
        <v>253</v>
      </c>
      <c r="L21" s="117">
        <f t="shared" si="9"/>
        <v>11</v>
      </c>
      <c r="M21" s="117">
        <f t="shared" si="9"/>
        <v>0</v>
      </c>
      <c r="N21" s="117">
        <f t="shared" si="9"/>
        <v>21</v>
      </c>
      <c r="O21" s="198">
        <f t="shared" si="9"/>
        <v>31</v>
      </c>
      <c r="P21" s="26">
        <f t="shared" si="9"/>
        <v>2552</v>
      </c>
      <c r="Q21" s="26">
        <f t="shared" si="9"/>
        <v>655</v>
      </c>
      <c r="R21" s="26">
        <f t="shared" si="9"/>
        <v>978</v>
      </c>
      <c r="S21" s="422">
        <f t="shared" si="9"/>
        <v>143</v>
      </c>
      <c r="T21" s="26">
        <f t="shared" si="9"/>
        <v>63</v>
      </c>
      <c r="U21" s="26">
        <f t="shared" si="9"/>
        <v>0</v>
      </c>
      <c r="V21" s="26">
        <f t="shared" si="9"/>
        <v>126</v>
      </c>
      <c r="W21" s="26">
        <f t="shared" si="9"/>
        <v>1180</v>
      </c>
      <c r="X21" s="26">
        <f t="shared" si="9"/>
        <v>369</v>
      </c>
      <c r="Y21" s="26">
        <f t="shared" si="9"/>
        <v>0</v>
      </c>
      <c r="Z21" s="26">
        <f t="shared" si="9"/>
        <v>626</v>
      </c>
      <c r="AA21" s="26">
        <f t="shared" si="9"/>
        <v>14</v>
      </c>
      <c r="AB21" s="422">
        <f t="shared" si="9"/>
        <v>3</v>
      </c>
      <c r="AC21" s="423">
        <f t="shared" si="9"/>
        <v>0</v>
      </c>
      <c r="AD21" s="26">
        <f t="shared" si="9"/>
        <v>3882</v>
      </c>
      <c r="AE21" s="422">
        <f t="shared" si="9"/>
        <v>0</v>
      </c>
      <c r="AF21" s="26">
        <f t="shared" si="9"/>
        <v>0</v>
      </c>
      <c r="AG21" s="26">
        <f t="shared" si="9"/>
        <v>441174.41000000003</v>
      </c>
      <c r="AH21" s="26">
        <f t="shared" si="9"/>
        <v>130071.31</v>
      </c>
      <c r="AI21" s="26">
        <f t="shared" si="9"/>
        <v>129434.88</v>
      </c>
      <c r="AJ21" s="92"/>
    </row>
    <row r="22" spans="1:36" x14ac:dyDescent="0.4">
      <c r="A22" s="3" t="s">
        <v>34</v>
      </c>
      <c r="B22" s="300">
        <f t="shared" ref="B22:AI22" si="10">SUM(B23:B24)</f>
        <v>1323</v>
      </c>
      <c r="C22" s="120">
        <f t="shared" si="10"/>
        <v>1260</v>
      </c>
      <c r="D22" s="301">
        <f t="shared" si="10"/>
        <v>63</v>
      </c>
      <c r="E22" s="120">
        <f t="shared" si="10"/>
        <v>3239</v>
      </c>
      <c r="F22" s="120">
        <f t="shared" si="10"/>
        <v>3184</v>
      </c>
      <c r="G22" s="302">
        <f t="shared" si="10"/>
        <v>55</v>
      </c>
      <c r="H22" s="300">
        <f t="shared" si="10"/>
        <v>254</v>
      </c>
      <c r="I22" s="120">
        <f t="shared" si="10"/>
        <v>895</v>
      </c>
      <c r="J22" s="120">
        <f t="shared" si="10"/>
        <v>163</v>
      </c>
      <c r="K22" s="301">
        <f t="shared" si="10"/>
        <v>11</v>
      </c>
      <c r="L22" s="120">
        <f t="shared" si="10"/>
        <v>10</v>
      </c>
      <c r="M22" s="120">
        <f t="shared" si="10"/>
        <v>0</v>
      </c>
      <c r="N22" s="120">
        <f t="shared" si="10"/>
        <v>6</v>
      </c>
      <c r="O22" s="302">
        <f t="shared" si="10"/>
        <v>4</v>
      </c>
      <c r="P22" s="25">
        <f t="shared" si="10"/>
        <v>0</v>
      </c>
      <c r="Q22" s="25">
        <f t="shared" si="10"/>
        <v>0</v>
      </c>
      <c r="R22" s="25">
        <f t="shared" si="10"/>
        <v>0</v>
      </c>
      <c r="S22" s="42">
        <f t="shared" si="10"/>
        <v>0</v>
      </c>
      <c r="T22" s="25">
        <f t="shared" si="10"/>
        <v>0</v>
      </c>
      <c r="U22" s="25">
        <f t="shared" si="10"/>
        <v>0</v>
      </c>
      <c r="V22" s="25">
        <f t="shared" si="10"/>
        <v>22</v>
      </c>
      <c r="W22" s="25">
        <f t="shared" si="10"/>
        <v>104</v>
      </c>
      <c r="X22" s="25">
        <f t="shared" si="10"/>
        <v>0</v>
      </c>
      <c r="Y22" s="25">
        <f t="shared" si="10"/>
        <v>0</v>
      </c>
      <c r="Z22" s="25">
        <f t="shared" si="10"/>
        <v>0</v>
      </c>
      <c r="AA22" s="25">
        <f t="shared" si="10"/>
        <v>0</v>
      </c>
      <c r="AB22" s="42">
        <f t="shared" si="10"/>
        <v>0</v>
      </c>
      <c r="AC22" s="30">
        <f t="shared" si="10"/>
        <v>0</v>
      </c>
      <c r="AD22" s="25">
        <f t="shared" si="10"/>
        <v>1121</v>
      </c>
      <c r="AE22" s="42">
        <f t="shared" si="10"/>
        <v>0</v>
      </c>
      <c r="AF22" s="26">
        <f t="shared" si="10"/>
        <v>0</v>
      </c>
      <c r="AG22" s="25">
        <f t="shared" si="10"/>
        <v>115879</v>
      </c>
      <c r="AH22" s="25">
        <f t="shared" si="10"/>
        <v>402</v>
      </c>
      <c r="AI22" s="25">
        <f t="shared" si="10"/>
        <v>6671</v>
      </c>
      <c r="AJ22" s="24"/>
    </row>
    <row r="23" spans="1:36" x14ac:dyDescent="0.4">
      <c r="A23" s="28" t="s">
        <v>35</v>
      </c>
      <c r="B23" s="288">
        <v>1292</v>
      </c>
      <c r="C23" s="286">
        <v>1233</v>
      </c>
      <c r="D23" s="297">
        <v>59</v>
      </c>
      <c r="E23" s="121">
        <v>3239</v>
      </c>
      <c r="F23" s="121">
        <v>3184</v>
      </c>
      <c r="G23" s="292">
        <v>55</v>
      </c>
      <c r="H23" s="288">
        <v>252</v>
      </c>
      <c r="I23" s="286">
        <v>878</v>
      </c>
      <c r="J23" s="286">
        <v>154</v>
      </c>
      <c r="K23" s="297">
        <v>8</v>
      </c>
      <c r="L23" s="121">
        <v>10</v>
      </c>
      <c r="M23" s="121">
        <v>0</v>
      </c>
      <c r="N23" s="121">
        <v>6</v>
      </c>
      <c r="O23" s="292">
        <v>4</v>
      </c>
      <c r="P23" s="25">
        <v>0</v>
      </c>
      <c r="Q23" s="25">
        <v>0</v>
      </c>
      <c r="R23" s="25">
        <v>0</v>
      </c>
      <c r="S23" s="42">
        <v>0</v>
      </c>
      <c r="T23" s="25">
        <v>0</v>
      </c>
      <c r="U23" s="25"/>
      <c r="V23" s="25">
        <v>22</v>
      </c>
      <c r="W23" s="25">
        <v>104</v>
      </c>
      <c r="X23" s="25">
        <v>0</v>
      </c>
      <c r="Y23" s="25"/>
      <c r="Z23" s="25">
        <v>0</v>
      </c>
      <c r="AA23" s="25">
        <v>0</v>
      </c>
      <c r="AB23" s="42">
        <v>0</v>
      </c>
      <c r="AC23" s="30"/>
      <c r="AD23" s="25">
        <v>1121</v>
      </c>
      <c r="AE23" s="42">
        <v>0</v>
      </c>
      <c r="AF23" s="26"/>
      <c r="AG23" s="25">
        <v>108806</v>
      </c>
      <c r="AH23" s="25">
        <v>0</v>
      </c>
      <c r="AI23" s="25">
        <v>0</v>
      </c>
      <c r="AJ23" s="24"/>
    </row>
    <row r="24" spans="1:36" x14ac:dyDescent="0.4">
      <c r="A24" s="16" t="s">
        <v>36</v>
      </c>
      <c r="B24" s="288">
        <v>31</v>
      </c>
      <c r="C24" s="286">
        <v>27</v>
      </c>
      <c r="D24" s="297">
        <v>4</v>
      </c>
      <c r="E24" s="286">
        <v>0</v>
      </c>
      <c r="F24" s="286">
        <v>0</v>
      </c>
      <c r="G24" s="289">
        <v>0</v>
      </c>
      <c r="H24" s="288">
        <v>2</v>
      </c>
      <c r="I24" s="286">
        <v>17</v>
      </c>
      <c r="J24" s="286">
        <v>9</v>
      </c>
      <c r="K24" s="297">
        <v>3</v>
      </c>
      <c r="L24" s="286">
        <v>0</v>
      </c>
      <c r="M24" s="286">
        <v>0</v>
      </c>
      <c r="N24" s="286">
        <v>0</v>
      </c>
      <c r="O24" s="289">
        <v>0</v>
      </c>
      <c r="P24" s="25">
        <v>0</v>
      </c>
      <c r="Q24" s="25">
        <v>0</v>
      </c>
      <c r="R24" s="25">
        <v>0</v>
      </c>
      <c r="S24" s="42">
        <v>0</v>
      </c>
      <c r="T24" s="25">
        <v>0</v>
      </c>
      <c r="U24" s="25"/>
      <c r="V24" s="25">
        <v>0</v>
      </c>
      <c r="W24" s="25">
        <v>0</v>
      </c>
      <c r="X24" s="25">
        <v>0</v>
      </c>
      <c r="Y24" s="25"/>
      <c r="Z24" s="25">
        <v>0</v>
      </c>
      <c r="AA24" s="25">
        <v>0</v>
      </c>
      <c r="AB24" s="42">
        <v>0</v>
      </c>
      <c r="AC24" s="30"/>
      <c r="AD24" s="25"/>
      <c r="AE24" s="42">
        <v>0</v>
      </c>
      <c r="AF24" s="26"/>
      <c r="AG24" s="25">
        <v>7073</v>
      </c>
      <c r="AH24" s="25">
        <v>402</v>
      </c>
      <c r="AI24" s="25">
        <v>6671</v>
      </c>
      <c r="AJ24" s="24"/>
    </row>
    <row r="25" spans="1:36" x14ac:dyDescent="0.4">
      <c r="A25" s="3" t="s">
        <v>37</v>
      </c>
      <c r="B25" s="300">
        <f t="shared" ref="B25:AI25" si="11">SUM(B26:B27)</f>
        <v>36</v>
      </c>
      <c r="C25" s="120">
        <f t="shared" si="11"/>
        <v>31</v>
      </c>
      <c r="D25" s="301">
        <f t="shared" si="11"/>
        <v>5</v>
      </c>
      <c r="E25" s="120">
        <f t="shared" si="11"/>
        <v>211</v>
      </c>
      <c r="F25" s="120">
        <f t="shared" si="11"/>
        <v>180</v>
      </c>
      <c r="G25" s="302">
        <f t="shared" si="11"/>
        <v>31</v>
      </c>
      <c r="H25" s="300">
        <f t="shared" si="11"/>
        <v>2</v>
      </c>
      <c r="I25" s="120">
        <f t="shared" si="11"/>
        <v>2</v>
      </c>
      <c r="J25" s="120">
        <f t="shared" si="11"/>
        <v>32</v>
      </c>
      <c r="K25" s="301">
        <f t="shared" si="11"/>
        <v>0</v>
      </c>
      <c r="L25" s="120">
        <f t="shared" si="11"/>
        <v>0</v>
      </c>
      <c r="M25" s="120">
        <f t="shared" si="11"/>
        <v>0</v>
      </c>
      <c r="N25" s="120">
        <f t="shared" si="11"/>
        <v>3</v>
      </c>
      <c r="O25" s="302">
        <f t="shared" si="11"/>
        <v>0</v>
      </c>
      <c r="P25" s="25">
        <f t="shared" si="11"/>
        <v>86</v>
      </c>
      <c r="Q25" s="25">
        <f t="shared" si="11"/>
        <v>10</v>
      </c>
      <c r="R25" s="25">
        <f t="shared" si="11"/>
        <v>115</v>
      </c>
      <c r="S25" s="42">
        <f t="shared" si="11"/>
        <v>0</v>
      </c>
      <c r="T25" s="25">
        <f t="shared" si="11"/>
        <v>6</v>
      </c>
      <c r="U25" s="25">
        <f t="shared" si="11"/>
        <v>0</v>
      </c>
      <c r="V25" s="25">
        <f t="shared" si="11"/>
        <v>0</v>
      </c>
      <c r="W25" s="25">
        <f t="shared" si="11"/>
        <v>2</v>
      </c>
      <c r="X25" s="25">
        <f t="shared" si="11"/>
        <v>1</v>
      </c>
      <c r="Y25" s="25">
        <f t="shared" si="11"/>
        <v>0</v>
      </c>
      <c r="Z25" s="25">
        <f t="shared" si="11"/>
        <v>5</v>
      </c>
      <c r="AA25" s="25">
        <f t="shared" si="11"/>
        <v>0</v>
      </c>
      <c r="AB25" s="42">
        <f t="shared" si="11"/>
        <v>0</v>
      </c>
      <c r="AC25" s="30">
        <f t="shared" si="11"/>
        <v>0</v>
      </c>
      <c r="AD25" s="25">
        <f t="shared" si="11"/>
        <v>20</v>
      </c>
      <c r="AE25" s="42">
        <f t="shared" si="11"/>
        <v>0</v>
      </c>
      <c r="AF25" s="26">
        <f t="shared" si="11"/>
        <v>0</v>
      </c>
      <c r="AG25" s="25">
        <f t="shared" si="11"/>
        <v>119</v>
      </c>
      <c r="AH25" s="25">
        <f t="shared" si="11"/>
        <v>0</v>
      </c>
      <c r="AI25" s="25">
        <f t="shared" si="11"/>
        <v>119</v>
      </c>
      <c r="AJ25" s="24"/>
    </row>
    <row r="26" spans="1:36" x14ac:dyDescent="0.4">
      <c r="A26" s="16" t="s">
        <v>38</v>
      </c>
      <c r="B26" s="291">
        <v>33</v>
      </c>
      <c r="C26" s="121">
        <v>28</v>
      </c>
      <c r="D26" s="298">
        <v>5</v>
      </c>
      <c r="E26" s="121">
        <v>207</v>
      </c>
      <c r="F26" s="121">
        <v>176</v>
      </c>
      <c r="G26" s="292">
        <v>31</v>
      </c>
      <c r="H26" s="291">
        <v>2</v>
      </c>
      <c r="I26" s="121">
        <v>0</v>
      </c>
      <c r="J26" s="121">
        <v>31</v>
      </c>
      <c r="K26" s="298">
        <v>0</v>
      </c>
      <c r="L26" s="121">
        <v>0</v>
      </c>
      <c r="M26" s="121">
        <v>0</v>
      </c>
      <c r="N26" s="121">
        <v>2</v>
      </c>
      <c r="O26" s="292">
        <v>0</v>
      </c>
      <c r="P26" s="25">
        <v>86</v>
      </c>
      <c r="Q26" s="25">
        <v>10</v>
      </c>
      <c r="R26" s="25">
        <v>111</v>
      </c>
      <c r="S26" s="42">
        <v>0</v>
      </c>
      <c r="T26" s="25">
        <v>6</v>
      </c>
      <c r="U26" s="25">
        <v>0</v>
      </c>
      <c r="V26" s="25">
        <v>0</v>
      </c>
      <c r="W26" s="25">
        <v>2</v>
      </c>
      <c r="X26" s="25">
        <v>1</v>
      </c>
      <c r="Y26" s="25"/>
      <c r="Z26" s="25">
        <v>5</v>
      </c>
      <c r="AA26" s="25">
        <v>0</v>
      </c>
      <c r="AB26" s="42">
        <v>0</v>
      </c>
      <c r="AC26" s="30"/>
      <c r="AD26" s="25">
        <v>20</v>
      </c>
      <c r="AE26" s="42">
        <v>0</v>
      </c>
      <c r="AF26" s="26"/>
      <c r="AG26" s="25">
        <v>76</v>
      </c>
      <c r="AH26" s="25">
        <v>0</v>
      </c>
      <c r="AI26" s="25">
        <v>76</v>
      </c>
      <c r="AJ26" s="24"/>
    </row>
    <row r="27" spans="1:36" x14ac:dyDescent="0.4">
      <c r="A27" s="16" t="s">
        <v>39</v>
      </c>
      <c r="B27" s="288">
        <v>3</v>
      </c>
      <c r="C27" s="286">
        <v>3</v>
      </c>
      <c r="D27" s="297">
        <v>0</v>
      </c>
      <c r="E27" s="286">
        <v>4</v>
      </c>
      <c r="F27" s="286">
        <v>4</v>
      </c>
      <c r="G27" s="289">
        <v>0</v>
      </c>
      <c r="H27" s="288">
        <v>0</v>
      </c>
      <c r="I27" s="286">
        <v>2</v>
      </c>
      <c r="J27" s="286">
        <v>1</v>
      </c>
      <c r="K27" s="297">
        <v>0</v>
      </c>
      <c r="L27" s="286">
        <v>0</v>
      </c>
      <c r="M27" s="286">
        <v>0</v>
      </c>
      <c r="N27" s="286">
        <v>1</v>
      </c>
      <c r="O27" s="289">
        <v>0</v>
      </c>
      <c r="P27" s="25">
        <v>0</v>
      </c>
      <c r="Q27" s="25">
        <v>0</v>
      </c>
      <c r="R27" s="25">
        <v>4</v>
      </c>
      <c r="S27" s="42">
        <v>0</v>
      </c>
      <c r="T27" s="25">
        <v>0</v>
      </c>
      <c r="U27" s="25"/>
      <c r="V27" s="25">
        <v>0</v>
      </c>
      <c r="W27" s="25">
        <v>0</v>
      </c>
      <c r="X27" s="25">
        <v>0</v>
      </c>
      <c r="Y27" s="25"/>
      <c r="Z27" s="25">
        <v>0</v>
      </c>
      <c r="AA27" s="25">
        <v>0</v>
      </c>
      <c r="AB27" s="42">
        <v>0</v>
      </c>
      <c r="AC27" s="30"/>
      <c r="AD27" s="25">
        <v>0</v>
      </c>
      <c r="AE27" s="42"/>
      <c r="AF27" s="26"/>
      <c r="AG27" s="25">
        <v>43</v>
      </c>
      <c r="AH27" s="25">
        <v>0</v>
      </c>
      <c r="AI27" s="25">
        <v>43</v>
      </c>
      <c r="AJ27" s="24"/>
    </row>
    <row r="28" spans="1:36" x14ac:dyDescent="0.4">
      <c r="A28" s="3" t="s">
        <v>40</v>
      </c>
      <c r="B28" s="300">
        <f t="shared" ref="B28:AI28" si="12">B29</f>
        <v>2063</v>
      </c>
      <c r="C28" s="120">
        <f t="shared" si="12"/>
        <v>1826</v>
      </c>
      <c r="D28" s="301">
        <f t="shared" si="12"/>
        <v>237</v>
      </c>
      <c r="E28" s="120">
        <f t="shared" si="12"/>
        <v>2399</v>
      </c>
      <c r="F28" s="120">
        <f t="shared" si="12"/>
        <v>153</v>
      </c>
      <c r="G28" s="302">
        <f t="shared" si="12"/>
        <v>2246</v>
      </c>
      <c r="H28" s="300">
        <f t="shared" si="12"/>
        <v>823</v>
      </c>
      <c r="I28" s="120">
        <f t="shared" si="12"/>
        <v>446</v>
      </c>
      <c r="J28" s="120">
        <f t="shared" si="12"/>
        <v>745</v>
      </c>
      <c r="K28" s="301">
        <f t="shared" si="12"/>
        <v>49</v>
      </c>
      <c r="L28" s="120">
        <f t="shared" si="12"/>
        <v>0</v>
      </c>
      <c r="M28" s="120">
        <f t="shared" si="12"/>
        <v>0</v>
      </c>
      <c r="N28" s="120">
        <f t="shared" si="12"/>
        <v>1</v>
      </c>
      <c r="O28" s="302">
        <f t="shared" si="12"/>
        <v>9</v>
      </c>
      <c r="P28" s="25">
        <f t="shared" si="12"/>
        <v>1318</v>
      </c>
      <c r="Q28" s="25">
        <f t="shared" si="12"/>
        <v>437</v>
      </c>
      <c r="R28" s="25">
        <f t="shared" si="12"/>
        <v>565</v>
      </c>
      <c r="S28" s="42">
        <f t="shared" si="12"/>
        <v>79</v>
      </c>
      <c r="T28" s="25">
        <f t="shared" si="12"/>
        <v>0</v>
      </c>
      <c r="U28" s="25">
        <f t="shared" si="12"/>
        <v>0</v>
      </c>
      <c r="V28" s="25">
        <f t="shared" si="12"/>
        <v>25</v>
      </c>
      <c r="W28" s="25">
        <f t="shared" si="12"/>
        <v>204</v>
      </c>
      <c r="X28" s="25">
        <f t="shared" si="12"/>
        <v>256</v>
      </c>
      <c r="Y28" s="25">
        <f t="shared" si="12"/>
        <v>0</v>
      </c>
      <c r="Z28" s="25">
        <f t="shared" si="12"/>
        <v>231</v>
      </c>
      <c r="AA28" s="25">
        <f t="shared" si="12"/>
        <v>4</v>
      </c>
      <c r="AB28" s="42">
        <f t="shared" si="12"/>
        <v>2</v>
      </c>
      <c r="AC28" s="30">
        <f t="shared" si="12"/>
        <v>0</v>
      </c>
      <c r="AD28" s="25">
        <f t="shared" si="12"/>
        <v>967</v>
      </c>
      <c r="AE28" s="42">
        <f t="shared" si="12"/>
        <v>0</v>
      </c>
      <c r="AF28" s="26">
        <f t="shared" si="12"/>
        <v>0</v>
      </c>
      <c r="AG28" s="25">
        <f t="shared" si="12"/>
        <v>106870.41</v>
      </c>
      <c r="AH28" s="25">
        <f t="shared" si="12"/>
        <v>52692.31</v>
      </c>
      <c r="AI28" s="25">
        <f t="shared" si="12"/>
        <v>63437.38</v>
      </c>
      <c r="AJ28" s="24"/>
    </row>
    <row r="29" spans="1:36" x14ac:dyDescent="0.4">
      <c r="A29" s="16" t="s">
        <v>41</v>
      </c>
      <c r="B29" s="288">
        <v>2063</v>
      </c>
      <c r="C29" s="286">
        <v>1826</v>
      </c>
      <c r="D29" s="297">
        <v>237</v>
      </c>
      <c r="E29" s="286">
        <v>2399</v>
      </c>
      <c r="F29" s="286">
        <v>153</v>
      </c>
      <c r="G29" s="289">
        <v>2246</v>
      </c>
      <c r="H29" s="288">
        <v>823</v>
      </c>
      <c r="I29" s="286">
        <v>446</v>
      </c>
      <c r="J29" s="286">
        <v>745</v>
      </c>
      <c r="K29" s="297">
        <v>49</v>
      </c>
      <c r="L29" s="286">
        <v>0</v>
      </c>
      <c r="M29" s="286">
        <v>0</v>
      </c>
      <c r="N29" s="286">
        <v>1</v>
      </c>
      <c r="O29" s="289">
        <v>9</v>
      </c>
      <c r="P29" s="25">
        <v>1318</v>
      </c>
      <c r="Q29" s="25">
        <v>437</v>
      </c>
      <c r="R29" s="25">
        <v>565</v>
      </c>
      <c r="S29" s="42">
        <v>79</v>
      </c>
      <c r="T29" s="25">
        <v>0</v>
      </c>
      <c r="U29" s="25"/>
      <c r="V29" s="25">
        <v>25</v>
      </c>
      <c r="W29" s="25">
        <v>204</v>
      </c>
      <c r="X29" s="25">
        <v>256</v>
      </c>
      <c r="Y29" s="25"/>
      <c r="Z29" s="25">
        <v>231</v>
      </c>
      <c r="AA29" s="25">
        <v>4</v>
      </c>
      <c r="AB29" s="42">
        <v>2</v>
      </c>
      <c r="AC29" s="30"/>
      <c r="AD29" s="25">
        <v>967</v>
      </c>
      <c r="AE29" s="42">
        <v>0</v>
      </c>
      <c r="AF29" s="26"/>
      <c r="AG29" s="25">
        <v>106870.41</v>
      </c>
      <c r="AH29" s="25">
        <v>52692.31</v>
      </c>
      <c r="AI29" s="25">
        <v>63437.38</v>
      </c>
      <c r="AJ29" s="24"/>
    </row>
    <row r="30" spans="1:36" x14ac:dyDescent="0.4">
      <c r="A30" s="3" t="s">
        <v>42</v>
      </c>
      <c r="B30" s="300">
        <f t="shared" ref="B30:AI30" si="13">SUM(B31:B32)</f>
        <v>400</v>
      </c>
      <c r="C30" s="120">
        <f t="shared" si="13"/>
        <v>361</v>
      </c>
      <c r="D30" s="301">
        <f t="shared" si="13"/>
        <v>39</v>
      </c>
      <c r="E30" s="120">
        <f t="shared" si="13"/>
        <v>624</v>
      </c>
      <c r="F30" s="120">
        <f t="shared" si="13"/>
        <v>587</v>
      </c>
      <c r="G30" s="302">
        <f t="shared" si="13"/>
        <v>37</v>
      </c>
      <c r="H30" s="300">
        <f t="shared" si="13"/>
        <v>33</v>
      </c>
      <c r="I30" s="120">
        <f t="shared" si="13"/>
        <v>165</v>
      </c>
      <c r="J30" s="120">
        <f t="shared" si="13"/>
        <v>200</v>
      </c>
      <c r="K30" s="301">
        <f t="shared" si="13"/>
        <v>2</v>
      </c>
      <c r="L30" s="120">
        <f t="shared" si="13"/>
        <v>0</v>
      </c>
      <c r="M30" s="120">
        <f t="shared" si="13"/>
        <v>0</v>
      </c>
      <c r="N30" s="120">
        <f t="shared" si="13"/>
        <v>9</v>
      </c>
      <c r="O30" s="302">
        <f t="shared" si="13"/>
        <v>2</v>
      </c>
      <c r="P30" s="25">
        <f t="shared" si="13"/>
        <v>255</v>
      </c>
      <c r="Q30" s="25">
        <f t="shared" si="13"/>
        <v>208</v>
      </c>
      <c r="R30" s="25">
        <f t="shared" si="13"/>
        <v>161</v>
      </c>
      <c r="S30" s="42">
        <f t="shared" si="13"/>
        <v>0</v>
      </c>
      <c r="T30" s="25">
        <f t="shared" si="13"/>
        <v>57</v>
      </c>
      <c r="U30" s="25">
        <f t="shared" si="13"/>
        <v>0</v>
      </c>
      <c r="V30" s="25">
        <f t="shared" si="13"/>
        <v>70</v>
      </c>
      <c r="W30" s="25">
        <f t="shared" si="13"/>
        <v>858</v>
      </c>
      <c r="X30" s="25">
        <f t="shared" si="13"/>
        <v>79</v>
      </c>
      <c r="Y30" s="25">
        <f t="shared" si="13"/>
        <v>0</v>
      </c>
      <c r="Z30" s="25">
        <f t="shared" si="13"/>
        <v>32</v>
      </c>
      <c r="AA30" s="25">
        <f t="shared" si="13"/>
        <v>7</v>
      </c>
      <c r="AB30" s="42">
        <f t="shared" si="13"/>
        <v>0</v>
      </c>
      <c r="AC30" s="30">
        <f t="shared" si="13"/>
        <v>0</v>
      </c>
      <c r="AD30" s="25">
        <f t="shared" si="13"/>
        <v>168</v>
      </c>
      <c r="AE30" s="42">
        <f t="shared" si="13"/>
        <v>0</v>
      </c>
      <c r="AF30" s="26">
        <f t="shared" si="13"/>
        <v>0</v>
      </c>
      <c r="AG30" s="25">
        <f t="shared" si="13"/>
        <v>52934</v>
      </c>
      <c r="AH30" s="25">
        <f t="shared" si="13"/>
        <v>54450</v>
      </c>
      <c r="AI30" s="25">
        <f t="shared" si="13"/>
        <v>49899.5</v>
      </c>
      <c r="AJ30" s="24"/>
    </row>
    <row r="31" spans="1:36" x14ac:dyDescent="0.4">
      <c r="A31" s="16" t="s">
        <v>43</v>
      </c>
      <c r="B31" s="288">
        <v>216</v>
      </c>
      <c r="C31" s="286">
        <v>193</v>
      </c>
      <c r="D31" s="297">
        <v>23</v>
      </c>
      <c r="E31" s="286">
        <v>350</v>
      </c>
      <c r="F31" s="286">
        <v>331</v>
      </c>
      <c r="G31" s="289">
        <v>19</v>
      </c>
      <c r="H31" s="288">
        <v>17</v>
      </c>
      <c r="I31" s="286">
        <v>84</v>
      </c>
      <c r="J31" s="286">
        <v>113</v>
      </c>
      <c r="K31" s="298">
        <v>2</v>
      </c>
      <c r="L31" s="286">
        <v>0</v>
      </c>
      <c r="M31" s="286">
        <v>0</v>
      </c>
      <c r="N31" s="286">
        <v>8</v>
      </c>
      <c r="O31" s="292">
        <v>2</v>
      </c>
      <c r="P31" s="25">
        <v>143</v>
      </c>
      <c r="Q31" s="25">
        <v>117</v>
      </c>
      <c r="R31" s="25">
        <v>90</v>
      </c>
      <c r="S31" s="42">
        <v>0</v>
      </c>
      <c r="T31" s="25">
        <v>57</v>
      </c>
      <c r="U31" s="25">
        <v>0</v>
      </c>
      <c r="V31" s="25">
        <v>36</v>
      </c>
      <c r="W31" s="25">
        <v>590</v>
      </c>
      <c r="X31" s="25">
        <v>58</v>
      </c>
      <c r="Y31" s="25"/>
      <c r="Z31" s="25">
        <v>16</v>
      </c>
      <c r="AA31" s="25">
        <v>7</v>
      </c>
      <c r="AB31" s="42">
        <v>0</v>
      </c>
      <c r="AC31" s="30"/>
      <c r="AD31" s="25">
        <v>81</v>
      </c>
      <c r="AE31" s="42">
        <v>0</v>
      </c>
      <c r="AF31" s="26"/>
      <c r="AG31" s="25">
        <v>46890</v>
      </c>
      <c r="AH31" s="25">
        <v>46826</v>
      </c>
      <c r="AI31" s="25">
        <v>31668.5</v>
      </c>
      <c r="AJ31" s="24"/>
    </row>
    <row r="32" spans="1:36" x14ac:dyDescent="0.4">
      <c r="A32" s="16" t="s">
        <v>44</v>
      </c>
      <c r="B32" s="288">
        <v>184</v>
      </c>
      <c r="C32" s="286">
        <v>168</v>
      </c>
      <c r="D32" s="297">
        <v>16</v>
      </c>
      <c r="E32" s="286">
        <v>274</v>
      </c>
      <c r="F32" s="286">
        <v>256</v>
      </c>
      <c r="G32" s="289">
        <v>18</v>
      </c>
      <c r="H32" s="288">
        <v>16</v>
      </c>
      <c r="I32" s="286">
        <v>81</v>
      </c>
      <c r="J32" s="286">
        <v>87</v>
      </c>
      <c r="K32" s="297">
        <v>0</v>
      </c>
      <c r="L32" s="286">
        <v>0</v>
      </c>
      <c r="M32" s="286">
        <v>0</v>
      </c>
      <c r="N32" s="286">
        <v>1</v>
      </c>
      <c r="O32" s="289">
        <v>0</v>
      </c>
      <c r="P32" s="25">
        <v>112</v>
      </c>
      <c r="Q32" s="25">
        <v>91</v>
      </c>
      <c r="R32" s="25">
        <v>71</v>
      </c>
      <c r="S32" s="42">
        <v>0</v>
      </c>
      <c r="T32" s="25">
        <v>0</v>
      </c>
      <c r="U32" s="25"/>
      <c r="V32" s="25">
        <v>34</v>
      </c>
      <c r="W32" s="25">
        <v>268</v>
      </c>
      <c r="X32" s="25">
        <v>21</v>
      </c>
      <c r="Y32" s="25"/>
      <c r="Z32" s="25">
        <v>16</v>
      </c>
      <c r="AA32" s="25">
        <v>0</v>
      </c>
      <c r="AB32" s="42">
        <v>0</v>
      </c>
      <c r="AC32" s="30"/>
      <c r="AD32" s="25">
        <v>87</v>
      </c>
      <c r="AE32" s="42">
        <v>0</v>
      </c>
      <c r="AF32" s="26"/>
      <c r="AG32" s="25">
        <v>6044</v>
      </c>
      <c r="AH32" s="25">
        <v>7624</v>
      </c>
      <c r="AI32" s="25">
        <v>18231</v>
      </c>
      <c r="AJ32" s="24"/>
    </row>
    <row r="33" spans="1:36" x14ac:dyDescent="0.4">
      <c r="A33" s="2" t="s">
        <v>45</v>
      </c>
      <c r="B33" s="288">
        <f t="shared" ref="B33:AI33" si="14">B34</f>
        <v>3527</v>
      </c>
      <c r="C33" s="286">
        <f t="shared" si="14"/>
        <v>3169</v>
      </c>
      <c r="D33" s="297">
        <f t="shared" si="14"/>
        <v>358</v>
      </c>
      <c r="E33" s="286">
        <f t="shared" si="14"/>
        <v>1094</v>
      </c>
      <c r="F33" s="286">
        <f t="shared" si="14"/>
        <v>976</v>
      </c>
      <c r="G33" s="289">
        <f t="shared" si="14"/>
        <v>118</v>
      </c>
      <c r="H33" s="288">
        <f t="shared" si="14"/>
        <v>2100</v>
      </c>
      <c r="I33" s="286">
        <f t="shared" si="14"/>
        <v>52</v>
      </c>
      <c r="J33" s="286">
        <f t="shared" si="14"/>
        <v>1184</v>
      </c>
      <c r="K33" s="297">
        <f t="shared" si="14"/>
        <v>191</v>
      </c>
      <c r="L33" s="286">
        <f t="shared" si="14"/>
        <v>1</v>
      </c>
      <c r="M33" s="286">
        <f t="shared" si="14"/>
        <v>0</v>
      </c>
      <c r="N33" s="286">
        <f t="shared" si="14"/>
        <v>2</v>
      </c>
      <c r="O33" s="289">
        <f t="shared" si="14"/>
        <v>16</v>
      </c>
      <c r="P33" s="25">
        <f t="shared" si="14"/>
        <v>893</v>
      </c>
      <c r="Q33" s="25">
        <f t="shared" si="14"/>
        <v>0</v>
      </c>
      <c r="R33" s="25">
        <f t="shared" si="14"/>
        <v>137</v>
      </c>
      <c r="S33" s="42">
        <f t="shared" si="14"/>
        <v>64</v>
      </c>
      <c r="T33" s="25">
        <f t="shared" si="14"/>
        <v>0</v>
      </c>
      <c r="U33" s="25">
        <f t="shared" si="14"/>
        <v>0</v>
      </c>
      <c r="V33" s="25">
        <f t="shared" si="14"/>
        <v>9</v>
      </c>
      <c r="W33" s="25">
        <f t="shared" si="14"/>
        <v>12</v>
      </c>
      <c r="X33" s="25">
        <f t="shared" si="14"/>
        <v>33</v>
      </c>
      <c r="Y33" s="25">
        <f t="shared" si="14"/>
        <v>0</v>
      </c>
      <c r="Z33" s="25">
        <f t="shared" si="14"/>
        <v>358</v>
      </c>
      <c r="AA33" s="25">
        <f t="shared" si="14"/>
        <v>3</v>
      </c>
      <c r="AB33" s="42">
        <f t="shared" si="14"/>
        <v>1</v>
      </c>
      <c r="AC33" s="30">
        <f t="shared" si="14"/>
        <v>0</v>
      </c>
      <c r="AD33" s="25">
        <f t="shared" si="14"/>
        <v>1606</v>
      </c>
      <c r="AE33" s="42">
        <f t="shared" si="14"/>
        <v>0</v>
      </c>
      <c r="AF33" s="26">
        <f t="shared" si="14"/>
        <v>0</v>
      </c>
      <c r="AG33" s="25">
        <f t="shared" si="14"/>
        <v>165372</v>
      </c>
      <c r="AH33" s="25">
        <f t="shared" si="14"/>
        <v>22527</v>
      </c>
      <c r="AI33" s="25">
        <f t="shared" si="14"/>
        <v>9308</v>
      </c>
      <c r="AJ33" s="24"/>
    </row>
    <row r="34" spans="1:36" x14ac:dyDescent="0.4">
      <c r="A34" s="16" t="s">
        <v>46</v>
      </c>
      <c r="B34" s="288">
        <v>3527</v>
      </c>
      <c r="C34" s="286">
        <v>3169</v>
      </c>
      <c r="D34" s="297">
        <v>358</v>
      </c>
      <c r="E34" s="286">
        <v>1094</v>
      </c>
      <c r="F34" s="286">
        <v>976</v>
      </c>
      <c r="G34" s="289">
        <v>118</v>
      </c>
      <c r="H34" s="288">
        <v>2100</v>
      </c>
      <c r="I34" s="286">
        <v>52</v>
      </c>
      <c r="J34" s="286">
        <v>1184</v>
      </c>
      <c r="K34" s="297">
        <v>191</v>
      </c>
      <c r="L34" s="286">
        <v>1</v>
      </c>
      <c r="M34" s="286">
        <v>0</v>
      </c>
      <c r="N34" s="286">
        <v>2</v>
      </c>
      <c r="O34" s="289">
        <v>16</v>
      </c>
      <c r="P34" s="25">
        <v>893</v>
      </c>
      <c r="Q34" s="25">
        <v>0</v>
      </c>
      <c r="R34" s="25">
        <v>137</v>
      </c>
      <c r="S34" s="42">
        <v>64</v>
      </c>
      <c r="T34" s="25">
        <v>0</v>
      </c>
      <c r="U34" s="25">
        <v>0</v>
      </c>
      <c r="V34" s="25">
        <v>9</v>
      </c>
      <c r="W34" s="25">
        <v>12</v>
      </c>
      <c r="X34" s="25">
        <v>33</v>
      </c>
      <c r="Y34" s="25">
        <v>0</v>
      </c>
      <c r="Z34" s="25">
        <v>358</v>
      </c>
      <c r="AA34" s="25">
        <v>3</v>
      </c>
      <c r="AB34" s="42">
        <v>1</v>
      </c>
      <c r="AC34" s="30"/>
      <c r="AD34" s="25">
        <v>1606</v>
      </c>
      <c r="AE34" s="42">
        <v>0</v>
      </c>
      <c r="AF34" s="26"/>
      <c r="AG34" s="25">
        <v>165372</v>
      </c>
      <c r="AH34" s="25">
        <v>22527</v>
      </c>
      <c r="AI34" s="25">
        <v>9308</v>
      </c>
      <c r="AJ34" s="24"/>
    </row>
    <row r="35" spans="1:36" s="20" customFormat="1" x14ac:dyDescent="0.4">
      <c r="A35" s="245" t="s">
        <v>47</v>
      </c>
      <c r="B35" s="189">
        <f t="shared" ref="B35:AI35" si="15">B36+B43</f>
        <v>7666</v>
      </c>
      <c r="C35" s="117">
        <f t="shared" si="15"/>
        <v>6499</v>
      </c>
      <c r="D35" s="149">
        <f t="shared" si="15"/>
        <v>1167</v>
      </c>
      <c r="E35" s="117">
        <f t="shared" si="15"/>
        <v>2011</v>
      </c>
      <c r="F35" s="117">
        <f t="shared" si="15"/>
        <v>0</v>
      </c>
      <c r="G35" s="198">
        <f t="shared" si="15"/>
        <v>0</v>
      </c>
      <c r="H35" s="189">
        <f t="shared" si="15"/>
        <v>7433</v>
      </c>
      <c r="I35" s="117">
        <f t="shared" si="15"/>
        <v>31</v>
      </c>
      <c r="J35" s="117">
        <f t="shared" si="15"/>
        <v>9</v>
      </c>
      <c r="K35" s="149">
        <f t="shared" si="15"/>
        <v>93</v>
      </c>
      <c r="L35" s="117">
        <f t="shared" si="15"/>
        <v>61</v>
      </c>
      <c r="M35" s="117">
        <f t="shared" si="15"/>
        <v>2</v>
      </c>
      <c r="N35" s="117">
        <f t="shared" si="15"/>
        <v>1</v>
      </c>
      <c r="O35" s="198">
        <f>O36+O43</f>
        <v>9</v>
      </c>
      <c r="P35" s="26">
        <f t="shared" si="15"/>
        <v>0</v>
      </c>
      <c r="Q35" s="26">
        <f t="shared" si="15"/>
        <v>0</v>
      </c>
      <c r="R35" s="26">
        <f t="shared" si="15"/>
        <v>0</v>
      </c>
      <c r="S35" s="422">
        <f t="shared" si="15"/>
        <v>0</v>
      </c>
      <c r="T35" s="26"/>
      <c r="U35" s="26">
        <f t="shared" si="15"/>
        <v>0</v>
      </c>
      <c r="V35" s="26"/>
      <c r="W35" s="26">
        <f t="shared" si="15"/>
        <v>26</v>
      </c>
      <c r="X35" s="26">
        <f t="shared" si="15"/>
        <v>106</v>
      </c>
      <c r="Y35" s="26">
        <f t="shared" si="15"/>
        <v>0</v>
      </c>
      <c r="Z35" s="26">
        <f t="shared" si="15"/>
        <v>57</v>
      </c>
      <c r="AA35" s="26">
        <f t="shared" si="15"/>
        <v>3</v>
      </c>
      <c r="AB35" s="422">
        <f t="shared" si="15"/>
        <v>2</v>
      </c>
      <c r="AC35" s="423">
        <f t="shared" si="15"/>
        <v>0</v>
      </c>
      <c r="AD35" s="26">
        <f t="shared" si="15"/>
        <v>0</v>
      </c>
      <c r="AE35" s="422">
        <f t="shared" si="15"/>
        <v>0</v>
      </c>
      <c r="AF35" s="26">
        <f t="shared" si="15"/>
        <v>0</v>
      </c>
      <c r="AG35" s="26">
        <f t="shared" si="15"/>
        <v>0</v>
      </c>
      <c r="AH35" s="26">
        <f t="shared" si="15"/>
        <v>0</v>
      </c>
      <c r="AI35" s="26">
        <f t="shared" si="15"/>
        <v>0</v>
      </c>
      <c r="AJ35" s="92"/>
    </row>
    <row r="36" spans="1:36" x14ac:dyDescent="0.4">
      <c r="A36" s="3" t="s">
        <v>48</v>
      </c>
      <c r="B36" s="300">
        <f t="shared" ref="B36:O36" si="16">B38+B39+B37</f>
        <v>499</v>
      </c>
      <c r="C36" s="120">
        <f t="shared" si="16"/>
        <v>395</v>
      </c>
      <c r="D36" s="301">
        <f t="shared" si="16"/>
        <v>104</v>
      </c>
      <c r="E36" s="120">
        <f t="shared" si="16"/>
        <v>427</v>
      </c>
      <c r="F36" s="120">
        <f t="shared" si="16"/>
        <v>0</v>
      </c>
      <c r="G36" s="302">
        <f t="shared" si="16"/>
        <v>0</v>
      </c>
      <c r="H36" s="300">
        <f t="shared" si="16"/>
        <v>332</v>
      </c>
      <c r="I36" s="120">
        <f t="shared" si="16"/>
        <v>31</v>
      </c>
      <c r="J36" s="120">
        <f t="shared" si="16"/>
        <v>9</v>
      </c>
      <c r="K36" s="301">
        <f t="shared" si="16"/>
        <v>3</v>
      </c>
      <c r="L36" s="120">
        <f t="shared" si="16"/>
        <v>4</v>
      </c>
      <c r="M36" s="120">
        <f t="shared" si="16"/>
        <v>2</v>
      </c>
      <c r="N36" s="120">
        <f t="shared" si="16"/>
        <v>1</v>
      </c>
      <c r="O36" s="302">
        <f t="shared" si="16"/>
        <v>3</v>
      </c>
      <c r="P36" s="25">
        <f t="shared" ref="P36:AI36" si="17">P38+P39</f>
        <v>0</v>
      </c>
      <c r="Q36" s="25">
        <f t="shared" si="17"/>
        <v>0</v>
      </c>
      <c r="R36" s="25">
        <f t="shared" si="17"/>
        <v>0</v>
      </c>
      <c r="S36" s="42">
        <f t="shared" si="17"/>
        <v>0</v>
      </c>
      <c r="T36" s="25">
        <f t="shared" si="17"/>
        <v>0</v>
      </c>
      <c r="U36" s="25">
        <f t="shared" si="17"/>
        <v>0</v>
      </c>
      <c r="V36" s="25">
        <f t="shared" si="17"/>
        <v>209</v>
      </c>
      <c r="W36" s="25">
        <f t="shared" si="17"/>
        <v>26</v>
      </c>
      <c r="X36" s="25">
        <f t="shared" si="17"/>
        <v>106</v>
      </c>
      <c r="Y36" s="25">
        <f t="shared" si="17"/>
        <v>0</v>
      </c>
      <c r="Z36" s="25">
        <f t="shared" si="17"/>
        <v>57</v>
      </c>
      <c r="AA36" s="25">
        <f t="shared" si="17"/>
        <v>3</v>
      </c>
      <c r="AB36" s="42">
        <f t="shared" si="17"/>
        <v>2</v>
      </c>
      <c r="AC36" s="30">
        <f t="shared" si="17"/>
        <v>0</v>
      </c>
      <c r="AD36" s="25">
        <f t="shared" si="17"/>
        <v>0</v>
      </c>
      <c r="AE36" s="42">
        <f t="shared" si="17"/>
        <v>0</v>
      </c>
      <c r="AF36" s="26">
        <f t="shared" si="17"/>
        <v>0</v>
      </c>
      <c r="AG36" s="25">
        <f t="shared" si="17"/>
        <v>0</v>
      </c>
      <c r="AH36" s="25">
        <f t="shared" si="17"/>
        <v>0</v>
      </c>
      <c r="AI36" s="25">
        <f t="shared" si="17"/>
        <v>0</v>
      </c>
      <c r="AJ36" s="24"/>
    </row>
    <row r="37" spans="1:36" x14ac:dyDescent="0.4">
      <c r="A37" s="28" t="s">
        <v>236</v>
      </c>
      <c r="B37" s="288">
        <f>SUM(C37:D37)</f>
        <v>111</v>
      </c>
      <c r="C37" s="286">
        <v>73</v>
      </c>
      <c r="D37" s="297">
        <v>38</v>
      </c>
      <c r="E37" s="286"/>
      <c r="F37" s="286"/>
      <c r="G37" s="289"/>
      <c r="H37" s="288"/>
      <c r="I37" s="286"/>
      <c r="J37" s="286"/>
      <c r="K37" s="298"/>
      <c r="L37" s="286"/>
      <c r="M37" s="286"/>
      <c r="N37" s="286"/>
      <c r="O37" s="292"/>
      <c r="P37" s="25"/>
      <c r="Q37" s="25"/>
      <c r="R37" s="25"/>
      <c r="S37" s="42"/>
      <c r="T37" s="25"/>
      <c r="U37" s="25"/>
      <c r="V37" s="25"/>
      <c r="W37" s="25"/>
      <c r="X37" s="25"/>
      <c r="Y37" s="25"/>
      <c r="Z37" s="25"/>
      <c r="AA37" s="25"/>
      <c r="AB37" s="42"/>
      <c r="AC37" s="30"/>
      <c r="AD37" s="25"/>
      <c r="AE37" s="42"/>
      <c r="AF37" s="26"/>
      <c r="AG37" s="25"/>
      <c r="AH37" s="25"/>
      <c r="AI37" s="25"/>
      <c r="AJ37" s="24"/>
    </row>
    <row r="38" spans="1:36" x14ac:dyDescent="0.4">
      <c r="A38" s="28" t="s">
        <v>49</v>
      </c>
      <c r="B38" s="288">
        <v>375</v>
      </c>
      <c r="C38" s="286">
        <v>313</v>
      </c>
      <c r="D38" s="297">
        <v>62</v>
      </c>
      <c r="E38" s="286">
        <v>427</v>
      </c>
      <c r="F38" s="287"/>
      <c r="G38" s="290"/>
      <c r="H38" s="288">
        <v>332</v>
      </c>
      <c r="I38" s="286">
        <v>31</v>
      </c>
      <c r="J38" s="286">
        <v>9</v>
      </c>
      <c r="K38" s="298">
        <v>3</v>
      </c>
      <c r="L38" s="286">
        <v>4</v>
      </c>
      <c r="M38" s="286">
        <v>2</v>
      </c>
      <c r="N38" s="286">
        <v>1</v>
      </c>
      <c r="O38" s="292">
        <v>3</v>
      </c>
      <c r="P38" s="25"/>
      <c r="Q38" s="25"/>
      <c r="R38" s="25"/>
      <c r="S38" s="42"/>
      <c r="T38" s="25">
        <v>0</v>
      </c>
      <c r="U38" s="25">
        <v>0</v>
      </c>
      <c r="V38" s="25">
        <v>209</v>
      </c>
      <c r="W38" s="25">
        <v>26</v>
      </c>
      <c r="X38" s="25">
        <v>106</v>
      </c>
      <c r="Y38" s="25"/>
      <c r="Z38" s="25">
        <v>57</v>
      </c>
      <c r="AA38" s="25">
        <v>3</v>
      </c>
      <c r="AB38" s="42">
        <v>2</v>
      </c>
      <c r="AC38" s="30"/>
      <c r="AD38" s="25"/>
      <c r="AE38" s="42">
        <v>0</v>
      </c>
      <c r="AF38" s="26"/>
      <c r="AG38" s="25"/>
      <c r="AH38" s="25"/>
      <c r="AI38" s="25"/>
      <c r="AJ38" s="24"/>
    </row>
    <row r="39" spans="1:36" x14ac:dyDescent="0.4">
      <c r="A39" s="16" t="s">
        <v>39</v>
      </c>
      <c r="B39" s="288">
        <f t="shared" ref="B39:AI39" si="18">SUM(B40:B42)</f>
        <v>13</v>
      </c>
      <c r="C39" s="286">
        <f t="shared" si="18"/>
        <v>9</v>
      </c>
      <c r="D39" s="297">
        <f t="shared" si="18"/>
        <v>4</v>
      </c>
      <c r="E39" s="286">
        <f t="shared" si="18"/>
        <v>0</v>
      </c>
      <c r="F39" s="286">
        <f t="shared" si="18"/>
        <v>0</v>
      </c>
      <c r="G39" s="289">
        <f t="shared" si="18"/>
        <v>0</v>
      </c>
      <c r="H39" s="288">
        <f t="shared" si="18"/>
        <v>0</v>
      </c>
      <c r="I39" s="286">
        <f t="shared" si="18"/>
        <v>0</v>
      </c>
      <c r="J39" s="286">
        <f t="shared" si="18"/>
        <v>0</v>
      </c>
      <c r="K39" s="297">
        <f t="shared" si="18"/>
        <v>0</v>
      </c>
      <c r="L39" s="286">
        <f t="shared" si="18"/>
        <v>0</v>
      </c>
      <c r="M39" s="286">
        <f t="shared" si="18"/>
        <v>0</v>
      </c>
      <c r="N39" s="286">
        <f t="shared" si="18"/>
        <v>0</v>
      </c>
      <c r="O39" s="289">
        <f t="shared" si="18"/>
        <v>0</v>
      </c>
      <c r="P39" s="25">
        <f t="shared" si="18"/>
        <v>0</v>
      </c>
      <c r="Q39" s="25">
        <f t="shared" si="18"/>
        <v>0</v>
      </c>
      <c r="R39" s="25">
        <f t="shared" si="18"/>
        <v>0</v>
      </c>
      <c r="S39" s="42">
        <f t="shared" si="18"/>
        <v>0</v>
      </c>
      <c r="T39" s="25">
        <f t="shared" si="18"/>
        <v>0</v>
      </c>
      <c r="U39" s="25">
        <f t="shared" si="18"/>
        <v>0</v>
      </c>
      <c r="V39" s="25">
        <f t="shared" si="18"/>
        <v>0</v>
      </c>
      <c r="W39" s="25">
        <f t="shared" si="18"/>
        <v>0</v>
      </c>
      <c r="X39" s="25">
        <f t="shared" si="18"/>
        <v>0</v>
      </c>
      <c r="Y39" s="25">
        <f t="shared" si="18"/>
        <v>0</v>
      </c>
      <c r="Z39" s="25">
        <f t="shared" si="18"/>
        <v>0</v>
      </c>
      <c r="AA39" s="25">
        <f t="shared" si="18"/>
        <v>0</v>
      </c>
      <c r="AB39" s="42">
        <f t="shared" si="18"/>
        <v>0</v>
      </c>
      <c r="AC39" s="30">
        <f t="shared" si="18"/>
        <v>0</v>
      </c>
      <c r="AD39" s="25">
        <f t="shared" si="18"/>
        <v>0</v>
      </c>
      <c r="AE39" s="42">
        <f t="shared" si="18"/>
        <v>0</v>
      </c>
      <c r="AF39" s="26">
        <f t="shared" si="18"/>
        <v>0</v>
      </c>
      <c r="AG39" s="25">
        <f t="shared" si="18"/>
        <v>0</v>
      </c>
      <c r="AH39" s="25">
        <f t="shared" si="18"/>
        <v>0</v>
      </c>
      <c r="AI39" s="25">
        <f t="shared" si="18"/>
        <v>0</v>
      </c>
      <c r="AJ39" s="24"/>
    </row>
    <row r="40" spans="1:36" hidden="1" x14ac:dyDescent="0.4">
      <c r="A40" s="16" t="s">
        <v>101</v>
      </c>
      <c r="B40" s="288"/>
      <c r="C40" s="286"/>
      <c r="D40" s="297"/>
      <c r="E40" s="286"/>
      <c r="F40" s="286"/>
      <c r="G40" s="289"/>
      <c r="H40" s="288"/>
      <c r="I40" s="286"/>
      <c r="J40" s="286"/>
      <c r="K40" s="297"/>
      <c r="L40" s="286"/>
      <c r="M40" s="286"/>
      <c r="N40" s="286"/>
      <c r="O40" s="289"/>
      <c r="P40" s="25"/>
      <c r="Q40" s="25"/>
      <c r="R40" s="25"/>
      <c r="S40" s="42"/>
      <c r="T40" s="25"/>
      <c r="U40" s="25"/>
      <c r="V40" s="25"/>
      <c r="W40" s="25"/>
      <c r="X40" s="25"/>
      <c r="Y40" s="25"/>
      <c r="Z40" s="25"/>
      <c r="AA40" s="25"/>
      <c r="AB40" s="42"/>
      <c r="AC40" s="30"/>
      <c r="AD40" s="25"/>
      <c r="AE40" s="42"/>
      <c r="AF40" s="26"/>
      <c r="AG40" s="25"/>
      <c r="AH40" s="25"/>
      <c r="AI40" s="25"/>
      <c r="AJ40" s="24"/>
    </row>
    <row r="41" spans="1:36" hidden="1" x14ac:dyDescent="0.4">
      <c r="A41" s="16" t="s">
        <v>102</v>
      </c>
      <c r="B41" s="288"/>
      <c r="C41" s="286"/>
      <c r="D41" s="297"/>
      <c r="E41" s="286"/>
      <c r="F41" s="286"/>
      <c r="G41" s="289"/>
      <c r="H41" s="288"/>
      <c r="I41" s="286"/>
      <c r="J41" s="286"/>
      <c r="K41" s="297"/>
      <c r="L41" s="286"/>
      <c r="M41" s="286"/>
      <c r="N41" s="286"/>
      <c r="O41" s="289"/>
      <c r="P41" s="25"/>
      <c r="Q41" s="25"/>
      <c r="R41" s="25"/>
      <c r="S41" s="42"/>
      <c r="T41" s="25"/>
      <c r="U41" s="25"/>
      <c r="V41" s="25"/>
      <c r="W41" s="25"/>
      <c r="X41" s="25"/>
      <c r="Y41" s="25"/>
      <c r="Z41" s="25"/>
      <c r="AA41" s="25"/>
      <c r="AB41" s="42"/>
      <c r="AC41" s="30"/>
      <c r="AD41" s="25"/>
      <c r="AE41" s="42"/>
      <c r="AF41" s="26"/>
      <c r="AG41" s="25"/>
      <c r="AH41" s="25"/>
      <c r="AI41" s="25"/>
      <c r="AJ41" s="24"/>
    </row>
    <row r="42" spans="1:36" hidden="1" x14ac:dyDescent="0.4">
      <c r="A42" s="16" t="s">
        <v>103</v>
      </c>
      <c r="B42" s="288">
        <v>13</v>
      </c>
      <c r="C42" s="286">
        <v>9</v>
      </c>
      <c r="D42" s="297">
        <v>4</v>
      </c>
      <c r="E42" s="286"/>
      <c r="F42" s="286"/>
      <c r="G42" s="289"/>
      <c r="H42" s="288"/>
      <c r="I42" s="286"/>
      <c r="J42" s="286"/>
      <c r="K42" s="297"/>
      <c r="L42" s="286"/>
      <c r="M42" s="286"/>
      <c r="N42" s="286"/>
      <c r="O42" s="289"/>
      <c r="P42" s="25"/>
      <c r="Q42" s="25"/>
      <c r="R42" s="25"/>
      <c r="S42" s="42"/>
      <c r="T42" s="25"/>
      <c r="U42" s="25"/>
      <c r="V42" s="25"/>
      <c r="W42" s="25"/>
      <c r="X42" s="25"/>
      <c r="Y42" s="25"/>
      <c r="Z42" s="25"/>
      <c r="AA42" s="25"/>
      <c r="AB42" s="42"/>
      <c r="AC42" s="30"/>
      <c r="AD42" s="25"/>
      <c r="AE42" s="42"/>
      <c r="AF42" s="26"/>
      <c r="AG42" s="25"/>
      <c r="AH42" s="25"/>
      <c r="AI42" s="25"/>
      <c r="AJ42" s="24"/>
    </row>
    <row r="43" spans="1:36" x14ac:dyDescent="0.4">
      <c r="A43" s="3" t="s">
        <v>50</v>
      </c>
      <c r="B43" s="300">
        <f t="shared" ref="B43:AI43" si="19">B45+B46+B47</f>
        <v>7167</v>
      </c>
      <c r="C43" s="120">
        <f t="shared" si="19"/>
        <v>6104</v>
      </c>
      <c r="D43" s="301">
        <f t="shared" si="19"/>
        <v>1063</v>
      </c>
      <c r="E43" s="120">
        <f t="shared" si="19"/>
        <v>1584</v>
      </c>
      <c r="F43" s="120">
        <f t="shared" si="19"/>
        <v>0</v>
      </c>
      <c r="G43" s="302">
        <f t="shared" si="19"/>
        <v>0</v>
      </c>
      <c r="H43" s="300">
        <f>SUM(H44:H47)</f>
        <v>7101</v>
      </c>
      <c r="I43" s="120">
        <f t="shared" si="19"/>
        <v>0</v>
      </c>
      <c r="J43" s="120">
        <f t="shared" si="19"/>
        <v>0</v>
      </c>
      <c r="K43" s="301">
        <f>SUM(K44:K47)</f>
        <v>90</v>
      </c>
      <c r="L43" s="120">
        <f t="shared" si="19"/>
        <v>57</v>
      </c>
      <c r="M43" s="120">
        <f t="shared" si="19"/>
        <v>0</v>
      </c>
      <c r="N43" s="120">
        <f t="shared" si="19"/>
        <v>0</v>
      </c>
      <c r="O43" s="302">
        <f t="shared" si="19"/>
        <v>6</v>
      </c>
      <c r="P43" s="25">
        <f t="shared" si="19"/>
        <v>0</v>
      </c>
      <c r="Q43" s="25">
        <f t="shared" si="19"/>
        <v>0</v>
      </c>
      <c r="R43" s="25">
        <f t="shared" si="19"/>
        <v>0</v>
      </c>
      <c r="S43" s="42">
        <f t="shared" si="19"/>
        <v>0</v>
      </c>
      <c r="T43" s="25"/>
      <c r="U43" s="25">
        <f t="shared" si="19"/>
        <v>0</v>
      </c>
      <c r="V43" s="25"/>
      <c r="W43" s="25"/>
      <c r="X43" s="25"/>
      <c r="Y43" s="25">
        <f t="shared" si="19"/>
        <v>0</v>
      </c>
      <c r="Z43" s="25">
        <f t="shared" si="19"/>
        <v>0</v>
      </c>
      <c r="AA43" s="25">
        <f t="shared" si="19"/>
        <v>0</v>
      </c>
      <c r="AB43" s="42">
        <f t="shared" si="19"/>
        <v>0</v>
      </c>
      <c r="AC43" s="30">
        <f t="shared" si="19"/>
        <v>0</v>
      </c>
      <c r="AD43" s="25">
        <f t="shared" si="19"/>
        <v>0</v>
      </c>
      <c r="AE43" s="42">
        <f t="shared" si="19"/>
        <v>0</v>
      </c>
      <c r="AF43" s="26">
        <f t="shared" si="19"/>
        <v>0</v>
      </c>
      <c r="AG43" s="25">
        <f t="shared" si="19"/>
        <v>0</v>
      </c>
      <c r="AH43" s="25">
        <f t="shared" si="19"/>
        <v>0</v>
      </c>
      <c r="AI43" s="25">
        <f t="shared" si="19"/>
        <v>0</v>
      </c>
      <c r="AJ43" s="24"/>
    </row>
    <row r="44" spans="1:36" x14ac:dyDescent="0.4">
      <c r="A44" s="28" t="s">
        <v>236</v>
      </c>
      <c r="B44" s="288">
        <v>74</v>
      </c>
      <c r="C44" s="286">
        <v>55</v>
      </c>
      <c r="D44" s="297">
        <v>19</v>
      </c>
      <c r="E44" s="121">
        <v>250</v>
      </c>
      <c r="F44" s="121"/>
      <c r="G44" s="292"/>
      <c r="H44" s="288">
        <f>74-24</f>
        <v>50</v>
      </c>
      <c r="I44" s="286"/>
      <c r="J44" s="286"/>
      <c r="K44" s="297">
        <v>21</v>
      </c>
      <c r="L44" s="286"/>
      <c r="M44" s="286"/>
      <c r="N44" s="286"/>
      <c r="O44" s="289"/>
      <c r="P44" s="25"/>
      <c r="Q44" s="25"/>
      <c r="R44" s="25"/>
      <c r="S44" s="42"/>
      <c r="T44" s="25"/>
      <c r="U44" s="25"/>
      <c r="V44" s="25"/>
      <c r="W44" s="25"/>
      <c r="X44" s="25"/>
      <c r="Y44" s="25"/>
      <c r="Z44" s="25"/>
      <c r="AA44" s="25"/>
      <c r="AB44" s="42"/>
      <c r="AC44" s="30"/>
      <c r="AD44" s="25">
        <v>0</v>
      </c>
      <c r="AE44" s="42"/>
      <c r="AF44" s="26"/>
      <c r="AG44" s="25"/>
      <c r="AH44" s="25"/>
      <c r="AI44" s="25"/>
      <c r="AJ44" s="24"/>
    </row>
    <row r="45" spans="1:36" x14ac:dyDescent="0.4">
      <c r="A45" s="16" t="s">
        <v>51</v>
      </c>
      <c r="B45" s="288">
        <v>20</v>
      </c>
      <c r="C45" s="286">
        <v>19</v>
      </c>
      <c r="D45" s="297">
        <v>1</v>
      </c>
      <c r="E45" s="121"/>
      <c r="F45" s="121"/>
      <c r="G45" s="292"/>
      <c r="H45" s="288"/>
      <c r="I45" s="286"/>
      <c r="J45" s="286"/>
      <c r="K45" s="297"/>
      <c r="L45" s="286"/>
      <c r="M45" s="286"/>
      <c r="N45" s="286"/>
      <c r="O45" s="289"/>
      <c r="P45" s="25"/>
      <c r="Q45" s="25"/>
      <c r="R45" s="25"/>
      <c r="S45" s="42"/>
      <c r="T45" s="25"/>
      <c r="U45" s="25"/>
      <c r="V45" s="25"/>
      <c r="W45" s="25"/>
      <c r="X45" s="25"/>
      <c r="Y45" s="25"/>
      <c r="Z45" s="25"/>
      <c r="AA45" s="25"/>
      <c r="AB45" s="42"/>
      <c r="AC45" s="30"/>
      <c r="AD45" s="25"/>
      <c r="AE45" s="42"/>
      <c r="AF45" s="26"/>
      <c r="AG45" s="25"/>
      <c r="AH45" s="25"/>
      <c r="AI45" s="25"/>
      <c r="AJ45" s="24"/>
    </row>
    <row r="46" spans="1:36" x14ac:dyDescent="0.4">
      <c r="A46" s="16" t="s">
        <v>39</v>
      </c>
      <c r="B46" s="288">
        <v>27</v>
      </c>
      <c r="C46" s="286">
        <v>24</v>
      </c>
      <c r="D46" s="297">
        <v>3</v>
      </c>
      <c r="E46" s="121">
        <v>84</v>
      </c>
      <c r="F46" s="121"/>
      <c r="G46" s="292"/>
      <c r="H46" s="288"/>
      <c r="I46" s="286"/>
      <c r="J46" s="286"/>
      <c r="K46" s="297"/>
      <c r="L46" s="286"/>
      <c r="M46" s="286"/>
      <c r="N46" s="286"/>
      <c r="O46" s="289"/>
      <c r="P46" s="25"/>
      <c r="Q46" s="25"/>
      <c r="R46" s="25"/>
      <c r="S46" s="42"/>
      <c r="T46" s="25"/>
      <c r="U46" s="25"/>
      <c r="V46" s="25"/>
      <c r="W46" s="25"/>
      <c r="X46" s="25"/>
      <c r="Y46" s="25"/>
      <c r="Z46" s="25"/>
      <c r="AA46" s="25"/>
      <c r="AB46" s="42"/>
      <c r="AC46" s="30"/>
      <c r="AD46" s="25"/>
      <c r="AE46" s="42"/>
      <c r="AF46" s="26"/>
      <c r="AG46" s="25"/>
      <c r="AH46" s="25"/>
      <c r="AI46" s="25"/>
      <c r="AJ46" s="24"/>
    </row>
    <row r="47" spans="1:36" s="34" customFormat="1" ht="15" thickBot="1" x14ac:dyDescent="0.45">
      <c r="A47" s="367" t="s">
        <v>52</v>
      </c>
      <c r="B47" s="333">
        <v>7120</v>
      </c>
      <c r="C47" s="334">
        <v>6061</v>
      </c>
      <c r="D47" s="335">
        <v>1059</v>
      </c>
      <c r="E47" s="338">
        <v>1500</v>
      </c>
      <c r="F47" s="336"/>
      <c r="G47" s="337"/>
      <c r="H47" s="338">
        <f>7120-69</f>
        <v>7051</v>
      </c>
      <c r="I47" s="338"/>
      <c r="J47" s="338"/>
      <c r="K47" s="339">
        <v>69</v>
      </c>
      <c r="L47" s="338">
        <v>57</v>
      </c>
      <c r="M47" s="338">
        <f t="shared" ref="M47:AI47" si="20">SUM(M48:M53)</f>
        <v>0</v>
      </c>
      <c r="N47" s="338"/>
      <c r="O47" s="340">
        <v>6</v>
      </c>
      <c r="P47" s="341">
        <f t="shared" si="20"/>
        <v>0</v>
      </c>
      <c r="Q47" s="341">
        <f t="shared" si="20"/>
        <v>0</v>
      </c>
      <c r="R47" s="341">
        <f t="shared" si="20"/>
        <v>0</v>
      </c>
      <c r="S47" s="342">
        <f t="shared" si="20"/>
        <v>0</v>
      </c>
      <c r="T47" s="341">
        <f t="shared" si="20"/>
        <v>0</v>
      </c>
      <c r="U47" s="341">
        <f t="shared" si="20"/>
        <v>0</v>
      </c>
      <c r="V47" s="341">
        <f t="shared" si="20"/>
        <v>0</v>
      </c>
      <c r="W47" s="341">
        <f t="shared" si="20"/>
        <v>0</v>
      </c>
      <c r="X47" s="341">
        <f t="shared" si="20"/>
        <v>0</v>
      </c>
      <c r="Y47" s="341">
        <f t="shared" si="20"/>
        <v>0</v>
      </c>
      <c r="Z47" s="341">
        <f t="shared" si="20"/>
        <v>0</v>
      </c>
      <c r="AA47" s="341">
        <f t="shared" si="20"/>
        <v>0</v>
      </c>
      <c r="AB47" s="342">
        <f t="shared" si="20"/>
        <v>0</v>
      </c>
      <c r="AC47" s="361">
        <f t="shared" si="20"/>
        <v>0</v>
      </c>
      <c r="AD47" s="341">
        <f t="shared" si="20"/>
        <v>0</v>
      </c>
      <c r="AE47" s="342">
        <f t="shared" si="20"/>
        <v>0</v>
      </c>
      <c r="AF47" s="343">
        <f t="shared" si="20"/>
        <v>0</v>
      </c>
      <c r="AG47" s="341">
        <f t="shared" si="20"/>
        <v>0</v>
      </c>
      <c r="AH47" s="341">
        <f t="shared" si="20"/>
        <v>0</v>
      </c>
      <c r="AI47" s="341">
        <f t="shared" si="20"/>
        <v>0</v>
      </c>
    </row>
    <row r="48" spans="1:36" hidden="1" x14ac:dyDescent="0.4">
      <c r="A48" s="16" t="s">
        <v>53</v>
      </c>
      <c r="B48" s="21"/>
      <c r="C48" s="9"/>
      <c r="D48" s="41"/>
      <c r="E48" s="21"/>
      <c r="F48" s="9"/>
      <c r="G48" s="41"/>
      <c r="H48" s="9"/>
      <c r="I48" s="9"/>
      <c r="J48" s="9"/>
      <c r="K48" s="41"/>
      <c r="L48" s="9"/>
      <c r="M48" s="9"/>
      <c r="N48" s="9"/>
      <c r="O48" s="41"/>
      <c r="P48" s="9"/>
      <c r="Q48" s="9"/>
      <c r="R48" s="9"/>
      <c r="S48" s="41"/>
      <c r="T48" s="9"/>
      <c r="U48" s="9"/>
      <c r="V48" s="9"/>
      <c r="W48" s="9"/>
      <c r="X48" s="9"/>
      <c r="Y48" s="9"/>
      <c r="Z48" s="9"/>
      <c r="AA48" s="9"/>
      <c r="AB48" s="41"/>
      <c r="AD48" s="9"/>
      <c r="AE48" s="41"/>
      <c r="AF48" s="21"/>
      <c r="AG48" s="9"/>
      <c r="AH48" s="9"/>
      <c r="AI48" s="9"/>
    </row>
    <row r="49" spans="1:35" hidden="1" x14ac:dyDescent="0.4">
      <c r="A49" s="16" t="s">
        <v>54</v>
      </c>
      <c r="B49" s="21"/>
      <c r="C49" s="9"/>
      <c r="D49" s="41"/>
      <c r="E49" s="21"/>
      <c r="F49" s="9"/>
      <c r="G49" s="41"/>
      <c r="H49" s="9"/>
      <c r="I49" s="9"/>
      <c r="J49" s="9"/>
      <c r="K49" s="41"/>
      <c r="L49" s="9"/>
      <c r="M49" s="9"/>
      <c r="N49" s="9"/>
      <c r="O49" s="41"/>
      <c r="P49" s="9"/>
      <c r="Q49" s="9"/>
      <c r="R49" s="9"/>
      <c r="S49" s="41"/>
      <c r="T49" s="9"/>
      <c r="U49" s="9"/>
      <c r="V49" s="9"/>
      <c r="W49" s="9"/>
      <c r="X49" s="9"/>
      <c r="Y49" s="9"/>
      <c r="Z49" s="9"/>
      <c r="AA49" s="9"/>
      <c r="AB49" s="41"/>
      <c r="AD49" s="9"/>
      <c r="AE49" s="41"/>
      <c r="AF49" s="21"/>
      <c r="AG49" s="9"/>
      <c r="AH49" s="9"/>
      <c r="AI49" s="9"/>
    </row>
    <row r="50" spans="1:35" hidden="1" x14ac:dyDescent="0.4">
      <c r="A50" s="16" t="s">
        <v>58</v>
      </c>
      <c r="B50" s="21"/>
      <c r="C50" s="9"/>
      <c r="D50" s="41"/>
      <c r="E50" s="21"/>
      <c r="F50" s="9"/>
      <c r="G50" s="41"/>
      <c r="H50" s="9"/>
      <c r="I50" s="9"/>
      <c r="J50" s="9"/>
      <c r="K50" s="41"/>
      <c r="L50" s="9"/>
      <c r="M50" s="9"/>
      <c r="N50" s="9"/>
      <c r="O50" s="41"/>
      <c r="P50" s="9"/>
      <c r="Q50" s="9"/>
      <c r="R50" s="9"/>
      <c r="S50" s="41"/>
      <c r="T50" s="9"/>
      <c r="U50" s="9"/>
      <c r="V50" s="9"/>
      <c r="W50" s="9"/>
      <c r="X50" s="9"/>
      <c r="Y50" s="9"/>
      <c r="Z50" s="9"/>
      <c r="AA50" s="9"/>
      <c r="AB50" s="41"/>
      <c r="AD50" s="9"/>
      <c r="AE50" s="41"/>
      <c r="AF50" s="21"/>
      <c r="AG50" s="9"/>
      <c r="AH50" s="9"/>
      <c r="AI50" s="9"/>
    </row>
    <row r="51" spans="1:35" hidden="1" x14ac:dyDescent="0.4">
      <c r="A51" s="16" t="s">
        <v>56</v>
      </c>
      <c r="B51" s="21"/>
      <c r="C51" s="9"/>
      <c r="D51" s="41"/>
      <c r="E51" s="21"/>
      <c r="F51" s="9"/>
      <c r="G51" s="41"/>
      <c r="H51" s="9"/>
      <c r="I51" s="9"/>
      <c r="J51" s="9"/>
      <c r="K51" s="41"/>
      <c r="L51" s="9"/>
      <c r="M51" s="9"/>
      <c r="N51" s="9"/>
      <c r="O51" s="41"/>
      <c r="P51" s="9"/>
      <c r="Q51" s="9"/>
      <c r="R51" s="9"/>
      <c r="S51" s="41"/>
      <c r="T51" s="9"/>
      <c r="U51" s="9"/>
      <c r="V51" s="9"/>
      <c r="W51" s="9"/>
      <c r="X51" s="9"/>
      <c r="Y51" s="9"/>
      <c r="Z51" s="9"/>
      <c r="AA51" s="9"/>
      <c r="AB51" s="41"/>
      <c r="AD51" s="9"/>
      <c r="AE51" s="41"/>
      <c r="AF51" s="21"/>
      <c r="AG51" s="9"/>
      <c r="AH51" s="9"/>
      <c r="AI51" s="9"/>
    </row>
    <row r="52" spans="1:35" hidden="1" x14ac:dyDescent="0.4">
      <c r="A52" s="16" t="s">
        <v>55</v>
      </c>
      <c r="B52" s="21"/>
      <c r="C52" s="9"/>
      <c r="D52" s="41"/>
      <c r="E52" s="21"/>
      <c r="F52" s="9"/>
      <c r="G52" s="41"/>
      <c r="H52" s="9"/>
      <c r="I52" s="9"/>
      <c r="J52" s="9"/>
      <c r="K52" s="41"/>
      <c r="L52" s="9"/>
      <c r="M52" s="9"/>
      <c r="N52" s="9"/>
      <c r="O52" s="41"/>
      <c r="P52" s="9"/>
      <c r="Q52" s="9"/>
      <c r="R52" s="9"/>
      <c r="S52" s="41"/>
      <c r="T52" s="9"/>
      <c r="U52" s="9"/>
      <c r="V52" s="9"/>
      <c r="W52" s="9"/>
      <c r="X52" s="9"/>
      <c r="Y52" s="9"/>
      <c r="Z52" s="9"/>
      <c r="AA52" s="9"/>
      <c r="AB52" s="41"/>
      <c r="AD52" s="9"/>
      <c r="AE52" s="41"/>
      <c r="AF52" s="21"/>
      <c r="AG52" s="9"/>
      <c r="AH52" s="9"/>
      <c r="AI52" s="9"/>
    </row>
    <row r="53" spans="1:35" hidden="1" x14ac:dyDescent="0.4">
      <c r="A53" s="16" t="s">
        <v>57</v>
      </c>
      <c r="B53" s="21"/>
      <c r="C53" s="9"/>
      <c r="D53" s="41"/>
      <c r="E53" s="21"/>
      <c r="F53" s="9"/>
      <c r="G53" s="41"/>
      <c r="H53" s="9"/>
      <c r="I53" s="9"/>
      <c r="J53" s="9"/>
      <c r="K53" s="41"/>
      <c r="L53" s="9"/>
      <c r="M53" s="9"/>
      <c r="N53" s="9"/>
      <c r="O53" s="41"/>
      <c r="P53" s="9"/>
      <c r="Q53" s="9"/>
      <c r="R53" s="9"/>
      <c r="S53" s="41"/>
      <c r="T53" s="9"/>
      <c r="U53" s="9"/>
      <c r="V53" s="9"/>
      <c r="W53" s="9"/>
      <c r="X53" s="9"/>
      <c r="Y53" s="9"/>
      <c r="Z53" s="9"/>
      <c r="AA53" s="9"/>
      <c r="AB53" s="41"/>
      <c r="AD53" s="9"/>
      <c r="AE53" s="41"/>
      <c r="AF53" s="21"/>
      <c r="AG53" s="9"/>
      <c r="AH53" s="9"/>
      <c r="AI53" s="9"/>
    </row>
  </sheetData>
  <sheetProtection algorithmName="SHA-512" hashValue="qAffRepeA1AvkRf1ec2eoP0S2RKaa0qjvYs2XDu5Rdb788+2VVNwgsE9E3poqsA+DkXL5aVw3I5KMJ4EddwuMQ==" saltValue="Vx2xxHkMXKFp0II4YSzWcA==" spinCount="100000" sheet="1" objects="1" scenarios="1"/>
  <mergeCells count="6">
    <mergeCell ref="B1:G1"/>
    <mergeCell ref="B2:D2"/>
    <mergeCell ref="E2:G2"/>
    <mergeCell ref="H2:K2"/>
    <mergeCell ref="H1:O1"/>
    <mergeCell ref="L2:O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CCC79-1FC0-4C13-8611-7368413AA28D}">
  <sheetPr codeName="Sheet9"/>
  <dimension ref="A1:BN66"/>
  <sheetViews>
    <sheetView showGridLines="0" zoomScale="70" zoomScaleNormal="70" workbookViewId="0">
      <pane xSplit="1" ySplit="1" topLeftCell="B2" activePane="bottomRight" state="frozen"/>
      <selection activeCell="D9" sqref="D9"/>
      <selection pane="topRight" activeCell="D9" sqref="D9"/>
      <selection pane="bottomLeft" activeCell="D9" sqref="D9"/>
      <selection pane="bottomRight" activeCell="I25" sqref="I25"/>
    </sheetView>
  </sheetViews>
  <sheetFormatPr defaultColWidth="9.07421875" defaultRowHeight="14.6" x14ac:dyDescent="0.4"/>
  <cols>
    <col min="1" max="1" width="47.84375" style="27" bestFit="1" customWidth="1"/>
    <col min="2" max="2" width="21.69140625" style="54" bestFit="1" customWidth="1"/>
    <col min="3" max="3" width="18.07421875" style="54" bestFit="1" customWidth="1"/>
    <col min="4" max="4" width="20.4609375" style="54" bestFit="1" customWidth="1"/>
    <col min="5" max="5" width="18.69140625" style="54" bestFit="1" customWidth="1"/>
    <col min="6" max="6" width="16.84375" style="54" bestFit="1" customWidth="1"/>
    <col min="7" max="8" width="18.69140625" style="54" bestFit="1" customWidth="1"/>
    <col min="9" max="9" width="22.3046875" style="54" customWidth="1"/>
    <col min="10" max="11" width="20.4609375" style="54" bestFit="1" customWidth="1"/>
    <col min="12" max="12" width="11.3046875" style="54" bestFit="1" customWidth="1"/>
    <col min="13" max="13" width="17.4609375" style="54" customWidth="1"/>
    <col min="14" max="14" width="14.53515625" style="54" customWidth="1"/>
    <col min="15" max="18" width="9.07421875" style="27"/>
    <col min="19" max="19" width="17.69140625" style="27" bestFit="1" customWidth="1"/>
    <col min="20" max="16384" width="9.07421875" style="27"/>
  </cols>
  <sheetData>
    <row r="1" spans="1:66" s="16" customFormat="1" ht="72.900000000000006" x14ac:dyDescent="0.4">
      <c r="A1" s="94"/>
      <c r="B1" s="95" t="s">
        <v>122</v>
      </c>
      <c r="C1" s="95" t="s">
        <v>123</v>
      </c>
      <c r="D1" s="95" t="s">
        <v>121</v>
      </c>
      <c r="E1" s="96" t="s">
        <v>540</v>
      </c>
      <c r="F1" s="96" t="s">
        <v>118</v>
      </c>
      <c r="G1" s="95" t="s">
        <v>117</v>
      </c>
      <c r="H1" s="95" t="s">
        <v>119</v>
      </c>
      <c r="I1" s="366" t="s">
        <v>120</v>
      </c>
      <c r="J1" s="95" t="s">
        <v>124</v>
      </c>
      <c r="K1" s="96" t="s">
        <v>113</v>
      </c>
      <c r="L1" s="96" t="s">
        <v>114</v>
      </c>
      <c r="M1" s="96" t="s">
        <v>115</v>
      </c>
      <c r="N1" s="97" t="s">
        <v>116</v>
      </c>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row>
    <row r="2" spans="1:66" s="20" customFormat="1" x14ac:dyDescent="0.4">
      <c r="A2" s="98" t="s">
        <v>16</v>
      </c>
      <c r="B2" s="80">
        <v>7526000</v>
      </c>
      <c r="C2" s="80">
        <v>370000000</v>
      </c>
      <c r="D2" s="80">
        <v>151809000</v>
      </c>
      <c r="E2" s="80">
        <v>444023092.10278845</v>
      </c>
      <c r="F2" s="80">
        <v>89879050.203597233</v>
      </c>
      <c r="G2" s="80">
        <v>533902142.30638564</v>
      </c>
      <c r="H2" s="80">
        <f>H3+H19+H33</f>
        <v>69381587.287437975</v>
      </c>
      <c r="I2" s="114">
        <f t="shared" ref="I2:I40" si="0">H2/G2</f>
        <v>0.12995188029723728</v>
      </c>
      <c r="J2" s="80">
        <v>306289.71078980644</v>
      </c>
      <c r="K2" s="80">
        <v>27149.8488705048</v>
      </c>
      <c r="L2" s="80">
        <v>206.56630999999996</v>
      </c>
      <c r="M2" s="80">
        <v>82604.161129407992</v>
      </c>
      <c r="N2" s="99">
        <f>N3+N19+N33</f>
        <v>424128.34255668207</v>
      </c>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row>
    <row r="3" spans="1:66" s="20" customFormat="1" x14ac:dyDescent="0.4">
      <c r="A3" s="100" t="s">
        <v>33</v>
      </c>
      <c r="B3" s="82">
        <v>2009000</v>
      </c>
      <c r="C3" s="82">
        <v>370000000</v>
      </c>
      <c r="D3" s="82">
        <v>51632000</v>
      </c>
      <c r="E3" s="82">
        <v>141946681.25599998</v>
      </c>
      <c r="F3" s="82">
        <v>48257000</v>
      </c>
      <c r="G3" s="82">
        <v>190203681.25599998</v>
      </c>
      <c r="H3" s="82">
        <v>30788300</v>
      </c>
      <c r="I3" s="320">
        <f t="shared" si="0"/>
        <v>0.16187015833074883</v>
      </c>
      <c r="J3" s="82">
        <v>281873.96476452518</v>
      </c>
      <c r="K3" s="82">
        <v>10483.091959699999</v>
      </c>
      <c r="L3" s="82">
        <v>0</v>
      </c>
      <c r="M3" s="82">
        <v>53372.742999999995</v>
      </c>
      <c r="N3" s="101">
        <f>N4+N7+N9+N11+N13+N17</f>
        <v>397762.46985504997</v>
      </c>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row>
    <row r="4" spans="1:66" s="88" customFormat="1" x14ac:dyDescent="0.4">
      <c r="A4" s="102" t="s">
        <v>17</v>
      </c>
      <c r="B4" s="87">
        <v>783000</v>
      </c>
      <c r="C4" s="87">
        <v>0</v>
      </c>
      <c r="D4" s="87">
        <v>10262000</v>
      </c>
      <c r="E4" s="87">
        <v>39168000</v>
      </c>
      <c r="F4" s="87">
        <v>8287000</v>
      </c>
      <c r="G4" s="87">
        <v>47455000</v>
      </c>
      <c r="H4" s="87">
        <v>0</v>
      </c>
      <c r="I4" s="321">
        <f t="shared" si="0"/>
        <v>0</v>
      </c>
      <c r="J4" s="87">
        <v>5158</v>
      </c>
      <c r="K4" s="87">
        <v>5416.157439999999</v>
      </c>
      <c r="L4" s="87">
        <v>0</v>
      </c>
      <c r="M4" s="87">
        <v>46282.2</v>
      </c>
      <c r="N4" s="103">
        <v>391628.74165505002</v>
      </c>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row>
    <row r="5" spans="1:66" x14ac:dyDescent="0.4">
      <c r="A5" s="104" t="s">
        <v>18</v>
      </c>
      <c r="B5" s="83">
        <v>715000</v>
      </c>
      <c r="C5" s="83">
        <v>0</v>
      </c>
      <c r="D5" s="83">
        <v>4931000</v>
      </c>
      <c r="E5" s="83">
        <v>32889000</v>
      </c>
      <c r="F5" s="83">
        <v>3322000</v>
      </c>
      <c r="G5" s="83">
        <v>36211000</v>
      </c>
      <c r="H5" s="83">
        <v>0</v>
      </c>
      <c r="I5" s="319">
        <f t="shared" si="0"/>
        <v>0</v>
      </c>
      <c r="J5" s="83">
        <v>3560</v>
      </c>
      <c r="K5" s="83">
        <v>5003.5874399999993</v>
      </c>
      <c r="L5" s="83">
        <v>0</v>
      </c>
      <c r="M5" s="83">
        <v>111.59</v>
      </c>
      <c r="N5" s="105">
        <v>11932.065655049999</v>
      </c>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row>
    <row r="6" spans="1:66" x14ac:dyDescent="0.4">
      <c r="A6" s="104" t="s">
        <v>19</v>
      </c>
      <c r="B6" s="83">
        <v>68000</v>
      </c>
      <c r="C6" s="83">
        <v>0</v>
      </c>
      <c r="D6" s="83">
        <v>5331000</v>
      </c>
      <c r="E6" s="83">
        <v>6279000</v>
      </c>
      <c r="F6" s="83">
        <v>4965000</v>
      </c>
      <c r="G6" s="83">
        <v>11244000</v>
      </c>
      <c r="H6" s="83">
        <v>0</v>
      </c>
      <c r="I6" s="319">
        <f t="shared" si="0"/>
        <v>0</v>
      </c>
      <c r="J6" s="83">
        <v>1598</v>
      </c>
      <c r="K6" s="83">
        <v>524.73</v>
      </c>
      <c r="L6" s="83">
        <v>0</v>
      </c>
      <c r="M6" s="83">
        <v>463.53</v>
      </c>
      <c r="N6" s="105">
        <v>396.07</v>
      </c>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row>
    <row r="7" spans="1:66" s="88" customFormat="1" x14ac:dyDescent="0.4">
      <c r="A7" s="106" t="s">
        <v>20</v>
      </c>
      <c r="B7" s="87">
        <v>273000</v>
      </c>
      <c r="C7" s="87">
        <v>0</v>
      </c>
      <c r="D7" s="87">
        <v>4198000</v>
      </c>
      <c r="E7" s="87">
        <v>21424000</v>
      </c>
      <c r="F7" s="87">
        <v>4198000</v>
      </c>
      <c r="G7" s="87">
        <v>25622000</v>
      </c>
      <c r="H7" s="87">
        <v>0</v>
      </c>
      <c r="I7" s="321">
        <f t="shared" si="0"/>
        <v>0</v>
      </c>
      <c r="J7" s="87">
        <v>4467</v>
      </c>
      <c r="K7" s="87">
        <v>1774.7964196999999</v>
      </c>
      <c r="L7" s="87">
        <v>0</v>
      </c>
      <c r="M7" s="87">
        <v>1158.7499999999998</v>
      </c>
      <c r="N7" s="103">
        <v>2545.9834000000001</v>
      </c>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row>
    <row r="8" spans="1:66" x14ac:dyDescent="0.4">
      <c r="A8" s="104" t="s">
        <v>21</v>
      </c>
      <c r="B8" s="83">
        <v>273000</v>
      </c>
      <c r="C8" s="83">
        <v>0</v>
      </c>
      <c r="D8" s="83">
        <v>4198000</v>
      </c>
      <c r="E8" s="83">
        <v>21424000</v>
      </c>
      <c r="F8" s="83">
        <v>4198000</v>
      </c>
      <c r="G8" s="83">
        <v>25622000</v>
      </c>
      <c r="H8" s="83">
        <v>0</v>
      </c>
      <c r="I8" s="319">
        <f t="shared" si="0"/>
        <v>0</v>
      </c>
      <c r="J8" s="83">
        <v>4467</v>
      </c>
      <c r="K8" s="83">
        <v>1774.7964196999999</v>
      </c>
      <c r="L8" s="83">
        <v>0</v>
      </c>
      <c r="M8" s="83">
        <v>1158.7499999999998</v>
      </c>
      <c r="N8" s="105">
        <v>2545.9834000000001</v>
      </c>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row>
    <row r="9" spans="1:66" s="88" customFormat="1" x14ac:dyDescent="0.4">
      <c r="A9" s="106" t="s">
        <v>234</v>
      </c>
      <c r="B9" s="87">
        <v>813000</v>
      </c>
      <c r="C9" s="87">
        <v>0</v>
      </c>
      <c r="D9" s="87">
        <v>7513000</v>
      </c>
      <c r="E9" s="87">
        <v>17782000</v>
      </c>
      <c r="F9" s="87">
        <v>6723000</v>
      </c>
      <c r="G9" s="87">
        <v>24505000</v>
      </c>
      <c r="H9" s="87">
        <v>0</v>
      </c>
      <c r="I9" s="321">
        <f t="shared" si="0"/>
        <v>0</v>
      </c>
      <c r="J9" s="87">
        <v>7153.3650801591466</v>
      </c>
      <c r="K9" s="87">
        <v>551.25200000000007</v>
      </c>
      <c r="L9" s="87">
        <v>0</v>
      </c>
      <c r="M9" s="87">
        <v>2146.21</v>
      </c>
      <c r="N9" s="103">
        <v>1443.6578</v>
      </c>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row>
    <row r="10" spans="1:66" x14ac:dyDescent="0.4">
      <c r="A10" s="104" t="s">
        <v>22</v>
      </c>
      <c r="B10" s="83">
        <v>813000</v>
      </c>
      <c r="C10" s="83">
        <v>0</v>
      </c>
      <c r="D10" s="83">
        <v>7513000</v>
      </c>
      <c r="E10" s="83">
        <v>17782000</v>
      </c>
      <c r="F10" s="83">
        <v>6723000</v>
      </c>
      <c r="G10" s="83">
        <v>24505000</v>
      </c>
      <c r="H10" s="83">
        <v>0</v>
      </c>
      <c r="I10" s="319">
        <f t="shared" si="0"/>
        <v>0</v>
      </c>
      <c r="J10" s="83">
        <v>7153.3650801591466</v>
      </c>
      <c r="K10" s="83">
        <v>551.25200000000007</v>
      </c>
      <c r="L10" s="83">
        <v>0</v>
      </c>
      <c r="M10" s="83">
        <v>2146.21</v>
      </c>
      <c r="N10" s="105">
        <v>1443.6578</v>
      </c>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row>
    <row r="11" spans="1:66" s="88" customFormat="1" x14ac:dyDescent="0.4">
      <c r="A11" s="106" t="s">
        <v>28</v>
      </c>
      <c r="B11" s="87">
        <v>0</v>
      </c>
      <c r="C11" s="87">
        <v>132000000</v>
      </c>
      <c r="D11" s="87">
        <v>2284000</v>
      </c>
      <c r="E11" s="87">
        <v>0</v>
      </c>
      <c r="F11" s="87">
        <v>2049000</v>
      </c>
      <c r="G11" s="87">
        <v>2049000</v>
      </c>
      <c r="H11" s="87">
        <v>300</v>
      </c>
      <c r="I11" s="321">
        <f t="shared" si="0"/>
        <v>1.4641288433382137E-4</v>
      </c>
      <c r="J11" s="87">
        <v>0</v>
      </c>
      <c r="K11" s="87">
        <v>2259.8100999999997</v>
      </c>
      <c r="L11" s="87">
        <v>0</v>
      </c>
      <c r="M11" s="87">
        <v>622.93000000000006</v>
      </c>
      <c r="N11" s="103">
        <v>1266.354</v>
      </c>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row>
    <row r="12" spans="1:66" x14ac:dyDescent="0.4">
      <c r="A12" s="104" t="s">
        <v>29</v>
      </c>
      <c r="B12" s="83">
        <v>0</v>
      </c>
      <c r="C12" s="83">
        <v>132000000</v>
      </c>
      <c r="D12" s="83">
        <v>2284000</v>
      </c>
      <c r="E12" s="83">
        <v>0</v>
      </c>
      <c r="F12" s="83">
        <v>2049000</v>
      </c>
      <c r="G12" s="83">
        <v>2049000</v>
      </c>
      <c r="H12" s="83">
        <v>300</v>
      </c>
      <c r="I12" s="319">
        <f t="shared" si="0"/>
        <v>1.4641288433382137E-4</v>
      </c>
      <c r="J12" s="83">
        <v>0</v>
      </c>
      <c r="K12" s="83">
        <v>2259.8100999999997</v>
      </c>
      <c r="L12" s="83">
        <v>0</v>
      </c>
      <c r="M12" s="83">
        <v>622.93000000000006</v>
      </c>
      <c r="N12" s="105">
        <v>1266.354</v>
      </c>
      <c r="O12" s="24"/>
      <c r="P12" s="24"/>
      <c r="Q12" s="24"/>
      <c r="R12" s="24"/>
      <c r="S12" s="332"/>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row>
    <row r="13" spans="1:66" s="88" customFormat="1" x14ac:dyDescent="0.4">
      <c r="A13" s="106" t="s">
        <v>24</v>
      </c>
      <c r="B13" s="87">
        <v>140000</v>
      </c>
      <c r="C13" s="87">
        <v>0</v>
      </c>
      <c r="D13" s="87">
        <v>2439000</v>
      </c>
      <c r="E13" s="87">
        <v>1304825</v>
      </c>
      <c r="F13" s="87">
        <v>2439000</v>
      </c>
      <c r="G13" s="87">
        <v>3743825</v>
      </c>
      <c r="H13" s="87">
        <v>0</v>
      </c>
      <c r="I13" s="321">
        <f t="shared" si="0"/>
        <v>0</v>
      </c>
      <c r="J13" s="87">
        <v>265095.59968436603</v>
      </c>
      <c r="K13" s="87">
        <v>174.95599999999999</v>
      </c>
      <c r="L13" s="87">
        <v>0</v>
      </c>
      <c r="M13" s="87">
        <v>1113.9530000000002</v>
      </c>
      <c r="N13" s="103">
        <v>743.63299999999992</v>
      </c>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row>
    <row r="14" spans="1:66" x14ac:dyDescent="0.4">
      <c r="A14" s="104" t="s">
        <v>25</v>
      </c>
      <c r="B14" s="85">
        <v>9000</v>
      </c>
      <c r="C14" s="83">
        <v>0</v>
      </c>
      <c r="D14" s="83">
        <v>518000</v>
      </c>
      <c r="E14" s="83">
        <v>0</v>
      </c>
      <c r="F14" s="83">
        <v>518000</v>
      </c>
      <c r="G14" s="83">
        <v>518000</v>
      </c>
      <c r="H14" s="83">
        <v>0</v>
      </c>
      <c r="I14" s="319">
        <f t="shared" si="0"/>
        <v>0</v>
      </c>
      <c r="J14" s="83">
        <v>577.92000000000007</v>
      </c>
      <c r="K14" s="83">
        <v>5.7930000000000001</v>
      </c>
      <c r="L14" s="83">
        <v>0</v>
      </c>
      <c r="M14" s="83">
        <v>544.26</v>
      </c>
      <c r="N14" s="105">
        <v>299.56299999999999</v>
      </c>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row>
    <row r="15" spans="1:66" x14ac:dyDescent="0.4">
      <c r="A15" s="104" t="s">
        <v>26</v>
      </c>
      <c r="B15" s="85">
        <v>28000</v>
      </c>
      <c r="C15" s="83">
        <v>0</v>
      </c>
      <c r="D15" s="83">
        <v>1207000</v>
      </c>
      <c r="E15" s="83">
        <v>0</v>
      </c>
      <c r="F15" s="83">
        <v>1207000</v>
      </c>
      <c r="G15" s="83">
        <v>1207000</v>
      </c>
      <c r="H15" s="83">
        <v>0</v>
      </c>
      <c r="I15" s="319">
        <f t="shared" si="0"/>
        <v>0</v>
      </c>
      <c r="J15" s="83">
        <v>1184.08</v>
      </c>
      <c r="K15" s="83">
        <v>169.06299999999999</v>
      </c>
      <c r="L15" s="83">
        <v>0</v>
      </c>
      <c r="M15" s="83">
        <v>568.14700000000005</v>
      </c>
      <c r="N15" s="105">
        <v>444.06999999999994</v>
      </c>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row>
    <row r="16" spans="1:66" x14ac:dyDescent="0.4">
      <c r="A16" s="104" t="s">
        <v>27</v>
      </c>
      <c r="B16" s="83">
        <v>103000</v>
      </c>
      <c r="C16" s="83">
        <v>0</v>
      </c>
      <c r="D16" s="83">
        <v>714000</v>
      </c>
      <c r="E16" s="83">
        <v>1304825</v>
      </c>
      <c r="F16" s="83">
        <v>714000</v>
      </c>
      <c r="G16" s="83">
        <v>2018825</v>
      </c>
      <c r="H16" s="83">
        <v>0</v>
      </c>
      <c r="I16" s="319">
        <f t="shared" si="0"/>
        <v>0</v>
      </c>
      <c r="J16" s="83">
        <v>263333.59968436603</v>
      </c>
      <c r="K16" s="83">
        <v>0.1</v>
      </c>
      <c r="L16" s="83">
        <v>0</v>
      </c>
      <c r="M16" s="83">
        <v>1.546</v>
      </c>
      <c r="N16" s="105">
        <v>0</v>
      </c>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row>
    <row r="17" spans="1:66" s="88" customFormat="1" x14ac:dyDescent="0.4">
      <c r="A17" s="106" t="s">
        <v>30</v>
      </c>
      <c r="B17" s="87">
        <v>0</v>
      </c>
      <c r="C17" s="87">
        <v>238000000</v>
      </c>
      <c r="D17" s="87">
        <v>24936000</v>
      </c>
      <c r="E17" s="87">
        <v>62267856.255999997</v>
      </c>
      <c r="F17" s="87">
        <v>24561000</v>
      </c>
      <c r="G17" s="87">
        <v>86828856.255999997</v>
      </c>
      <c r="H17" s="87">
        <v>30788000</v>
      </c>
      <c r="I17" s="321">
        <f t="shared" si="0"/>
        <v>0.35458258150063454</v>
      </c>
      <c r="J17" s="87">
        <v>0</v>
      </c>
      <c r="K17" s="87">
        <v>306.12</v>
      </c>
      <c r="L17" s="87">
        <v>0</v>
      </c>
      <c r="M17" s="87">
        <v>2048.6999999999998</v>
      </c>
      <c r="N17" s="103">
        <v>134.1</v>
      </c>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row>
    <row r="18" spans="1:66" x14ac:dyDescent="0.4">
      <c r="A18" s="104" t="s">
        <v>31</v>
      </c>
      <c r="B18" s="83">
        <v>0</v>
      </c>
      <c r="C18" s="83">
        <v>238000000</v>
      </c>
      <c r="D18" s="83">
        <v>24936000</v>
      </c>
      <c r="E18" s="83">
        <v>62267856.255999997</v>
      </c>
      <c r="F18" s="83">
        <v>24561000</v>
      </c>
      <c r="G18" s="83">
        <v>86828856.255999997</v>
      </c>
      <c r="H18" s="83">
        <v>30788000</v>
      </c>
      <c r="I18" s="319">
        <f t="shared" si="0"/>
        <v>0.35458258150063454</v>
      </c>
      <c r="J18" s="83">
        <v>0</v>
      </c>
      <c r="K18" s="83">
        <v>306.12</v>
      </c>
      <c r="L18" s="83">
        <v>0</v>
      </c>
      <c r="M18" s="83">
        <v>2048.6999999999998</v>
      </c>
      <c r="N18" s="105">
        <v>134.1</v>
      </c>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row>
    <row r="19" spans="1:66" s="20" customFormat="1" x14ac:dyDescent="0.4">
      <c r="A19" s="100" t="s">
        <v>32</v>
      </c>
      <c r="B19" s="78">
        <v>2323000</v>
      </c>
      <c r="C19" s="78">
        <v>0</v>
      </c>
      <c r="D19" s="78">
        <v>46582000</v>
      </c>
      <c r="E19" s="78">
        <v>90332874.170994148</v>
      </c>
      <c r="F19" s="78">
        <v>14997205.377521101</v>
      </c>
      <c r="G19" s="78">
        <v>105330079.54851525</v>
      </c>
      <c r="H19" s="78">
        <v>16093710.996237982</v>
      </c>
      <c r="I19" s="322">
        <f t="shared" si="0"/>
        <v>0.15279311536857984</v>
      </c>
      <c r="J19" s="78">
        <v>9150.6448</v>
      </c>
      <c r="K19" s="78">
        <v>15877.076999999999</v>
      </c>
      <c r="L19" s="78">
        <v>56.749633999999993</v>
      </c>
      <c r="M19" s="78">
        <v>24556.094999999998</v>
      </c>
      <c r="N19" s="107">
        <v>13047.814999999999</v>
      </c>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row>
    <row r="20" spans="1:66" s="88" customFormat="1" x14ac:dyDescent="0.4">
      <c r="A20" s="106" t="s">
        <v>34</v>
      </c>
      <c r="B20" s="87">
        <v>548000</v>
      </c>
      <c r="C20" s="87">
        <v>0</v>
      </c>
      <c r="D20" s="87">
        <v>27174000</v>
      </c>
      <c r="E20" s="87">
        <v>41420000</v>
      </c>
      <c r="F20" s="87">
        <v>0</v>
      </c>
      <c r="G20" s="87">
        <v>41420000</v>
      </c>
      <c r="H20" s="87">
        <v>41420000</v>
      </c>
      <c r="I20" s="321">
        <f t="shared" si="0"/>
        <v>1</v>
      </c>
      <c r="J20" s="87">
        <v>253.87799999999999</v>
      </c>
      <c r="K20" s="87">
        <v>6747.802999999999</v>
      </c>
      <c r="L20" s="87">
        <v>52.187999999999995</v>
      </c>
      <c r="M20" s="87">
        <v>15294</v>
      </c>
      <c r="N20" s="103">
        <v>6078</v>
      </c>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row>
    <row r="21" spans="1:66" x14ac:dyDescent="0.4">
      <c r="A21" s="104" t="s">
        <v>35</v>
      </c>
      <c r="B21" s="83">
        <v>548000</v>
      </c>
      <c r="C21" s="83">
        <v>0</v>
      </c>
      <c r="D21" s="83">
        <v>27174000</v>
      </c>
      <c r="E21" s="83">
        <v>41420000</v>
      </c>
      <c r="F21" s="83">
        <v>0</v>
      </c>
      <c r="G21" s="83">
        <v>41420000</v>
      </c>
      <c r="H21" s="83">
        <v>41420000</v>
      </c>
      <c r="I21" s="319">
        <f t="shared" si="0"/>
        <v>1</v>
      </c>
      <c r="J21" s="83">
        <v>253.87799999999999</v>
      </c>
      <c r="K21" s="83">
        <v>6194.4499999999989</v>
      </c>
      <c r="L21" s="83">
        <v>52.187999999999995</v>
      </c>
      <c r="M21" s="83">
        <v>10938</v>
      </c>
      <c r="N21" s="105">
        <v>5692</v>
      </c>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row>
    <row r="22" spans="1:66" x14ac:dyDescent="0.4">
      <c r="A22" s="104" t="s">
        <v>36</v>
      </c>
      <c r="B22" s="83"/>
      <c r="C22" s="83"/>
      <c r="D22" s="83"/>
      <c r="E22" s="83">
        <v>0</v>
      </c>
      <c r="F22" s="83"/>
      <c r="G22" s="83">
        <v>0</v>
      </c>
      <c r="H22" s="83"/>
      <c r="I22" s="319"/>
      <c r="J22" s="83"/>
      <c r="K22" s="83">
        <v>553.35300000000007</v>
      </c>
      <c r="L22" s="83">
        <v>0</v>
      </c>
      <c r="M22" s="83">
        <v>4356</v>
      </c>
      <c r="N22" s="105">
        <v>386</v>
      </c>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row>
    <row r="23" spans="1:66" s="88" customFormat="1" x14ac:dyDescent="0.4">
      <c r="A23" s="106" t="s">
        <v>37</v>
      </c>
      <c r="B23" s="87">
        <v>0</v>
      </c>
      <c r="C23" s="87">
        <v>0</v>
      </c>
      <c r="D23" s="87">
        <v>0</v>
      </c>
      <c r="E23" s="87">
        <v>0</v>
      </c>
      <c r="F23" s="87">
        <v>0</v>
      </c>
      <c r="G23" s="87">
        <v>0</v>
      </c>
      <c r="H23" s="87">
        <v>0</v>
      </c>
      <c r="I23" s="321"/>
      <c r="J23" s="87">
        <v>0</v>
      </c>
      <c r="K23" s="87">
        <v>61.303999999999995</v>
      </c>
      <c r="L23" s="87">
        <v>0</v>
      </c>
      <c r="M23" s="87">
        <v>1056.3699999999999</v>
      </c>
      <c r="N23" s="103">
        <v>266</v>
      </c>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row>
    <row r="24" spans="1:66" x14ac:dyDescent="0.4">
      <c r="A24" s="104" t="s">
        <v>38</v>
      </c>
      <c r="B24" s="83">
        <v>0</v>
      </c>
      <c r="C24" s="83">
        <v>0</v>
      </c>
      <c r="D24" s="83">
        <v>0</v>
      </c>
      <c r="E24" s="83">
        <v>0</v>
      </c>
      <c r="F24" s="83">
        <v>0</v>
      </c>
      <c r="G24" s="83">
        <v>0</v>
      </c>
      <c r="H24" s="83">
        <v>0</v>
      </c>
      <c r="I24" s="319"/>
      <c r="J24" s="83"/>
      <c r="K24" s="83">
        <v>61.303999999999995</v>
      </c>
      <c r="L24" s="83">
        <v>0</v>
      </c>
      <c r="M24" s="83">
        <v>1056.3699999999999</v>
      </c>
      <c r="N24" s="105">
        <v>266</v>
      </c>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row>
    <row r="25" spans="1:66" x14ac:dyDescent="0.4">
      <c r="A25" s="104" t="s">
        <v>39</v>
      </c>
      <c r="B25" s="83"/>
      <c r="C25" s="83"/>
      <c r="D25" s="83"/>
      <c r="E25" s="83">
        <v>0</v>
      </c>
      <c r="F25" s="83"/>
      <c r="G25" s="83">
        <v>0</v>
      </c>
      <c r="H25" s="83"/>
      <c r="I25" s="319"/>
      <c r="J25" s="83"/>
      <c r="K25" s="83"/>
      <c r="L25" s="83"/>
      <c r="M25" s="83"/>
      <c r="N25" s="105"/>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row>
    <row r="26" spans="1:66" s="88" customFormat="1" x14ac:dyDescent="0.4">
      <c r="A26" s="106" t="s">
        <v>40</v>
      </c>
      <c r="B26" s="87">
        <v>983000</v>
      </c>
      <c r="C26" s="87">
        <v>0</v>
      </c>
      <c r="D26" s="87">
        <v>8607000</v>
      </c>
      <c r="E26" s="87">
        <v>27745000</v>
      </c>
      <c r="F26" s="87">
        <v>8607000</v>
      </c>
      <c r="G26" s="87">
        <v>36352000</v>
      </c>
      <c r="H26" s="87">
        <v>2172675</v>
      </c>
      <c r="I26" s="321">
        <f t="shared" si="0"/>
        <v>5.9767688160211267E-2</v>
      </c>
      <c r="J26" s="87">
        <v>4230.0167999999994</v>
      </c>
      <c r="K26" s="87">
        <v>5527.29</v>
      </c>
      <c r="L26" s="87">
        <v>0.21</v>
      </c>
      <c r="M26" s="87">
        <v>498.67</v>
      </c>
      <c r="N26" s="103">
        <v>4053.72</v>
      </c>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row>
    <row r="27" spans="1:66" x14ac:dyDescent="0.4">
      <c r="A27" s="104" t="s">
        <v>41</v>
      </c>
      <c r="B27" s="83">
        <v>983000</v>
      </c>
      <c r="C27" s="83">
        <v>0</v>
      </c>
      <c r="D27" s="83">
        <v>8607000</v>
      </c>
      <c r="E27" s="83">
        <v>27745000</v>
      </c>
      <c r="F27" s="83">
        <v>8607000</v>
      </c>
      <c r="G27" s="83">
        <v>36352000</v>
      </c>
      <c r="H27" s="83">
        <v>2172675</v>
      </c>
      <c r="I27" s="319">
        <f t="shared" si="0"/>
        <v>5.9767688160211267E-2</v>
      </c>
      <c r="J27" s="83">
        <v>4230.0167999999994</v>
      </c>
      <c r="K27" s="83">
        <v>5527.29</v>
      </c>
      <c r="L27" s="83">
        <v>0.21</v>
      </c>
      <c r="M27" s="83">
        <v>498.67</v>
      </c>
      <c r="N27" s="105">
        <v>4053.72</v>
      </c>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row>
    <row r="28" spans="1:66" s="88" customFormat="1" x14ac:dyDescent="0.4">
      <c r="A28" s="106" t="s">
        <v>42</v>
      </c>
      <c r="B28" s="87">
        <v>195000</v>
      </c>
      <c r="C28" s="87">
        <v>0</v>
      </c>
      <c r="D28" s="87">
        <v>5243000</v>
      </c>
      <c r="E28" s="87">
        <v>643855</v>
      </c>
      <c r="F28" s="87">
        <v>0</v>
      </c>
      <c r="G28" s="87">
        <v>643855</v>
      </c>
      <c r="H28" s="87">
        <f>H29</f>
        <v>643855.39076194912</v>
      </c>
      <c r="I28" s="321">
        <f t="shared" si="0"/>
        <v>1.0000006069098619</v>
      </c>
      <c r="J28" s="87">
        <v>3969.1149999999998</v>
      </c>
      <c r="K28" s="87">
        <v>1260.6799999999998</v>
      </c>
      <c r="L28" s="87">
        <v>3.2311000000000005</v>
      </c>
      <c r="M28" s="87">
        <v>1407.0549999999998</v>
      </c>
      <c r="N28" s="103">
        <v>610.09499999999991</v>
      </c>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row>
    <row r="29" spans="1:66" x14ac:dyDescent="0.4">
      <c r="A29" s="104" t="s">
        <v>43</v>
      </c>
      <c r="B29" s="83">
        <v>129000</v>
      </c>
      <c r="C29" s="83">
        <v>0</v>
      </c>
      <c r="D29" s="83">
        <v>2969000</v>
      </c>
      <c r="E29" s="83">
        <v>643855.39076194912</v>
      </c>
      <c r="F29" s="83">
        <v>0</v>
      </c>
      <c r="G29" s="83">
        <v>643855.39076194912</v>
      </c>
      <c r="H29" s="83">
        <v>643855.39076194912</v>
      </c>
      <c r="I29" s="319">
        <f t="shared" si="0"/>
        <v>1</v>
      </c>
      <c r="J29" s="83">
        <v>2660.45</v>
      </c>
      <c r="K29" s="83">
        <v>975.91999999999985</v>
      </c>
      <c r="L29" s="83">
        <v>2.62</v>
      </c>
      <c r="M29" s="83">
        <v>947.50499999999988</v>
      </c>
      <c r="N29" s="105">
        <v>399.70499999999993</v>
      </c>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row>
    <row r="30" spans="1:66" x14ac:dyDescent="0.4">
      <c r="A30" s="104" t="s">
        <v>44</v>
      </c>
      <c r="B30" s="83">
        <v>66000</v>
      </c>
      <c r="C30" s="83">
        <v>0</v>
      </c>
      <c r="D30" s="83">
        <v>2274000</v>
      </c>
      <c r="E30" s="83"/>
      <c r="F30" s="83">
        <v>0</v>
      </c>
      <c r="G30" s="83"/>
      <c r="H30" s="83">
        <v>0</v>
      </c>
      <c r="I30" s="319">
        <v>0</v>
      </c>
      <c r="J30" s="83">
        <v>1308.665</v>
      </c>
      <c r="K30" s="83">
        <v>284.76</v>
      </c>
      <c r="L30" s="83">
        <v>0.6111000000000002</v>
      </c>
      <c r="M30" s="83">
        <v>459.5499999999999</v>
      </c>
      <c r="N30" s="105">
        <v>210.38999999999996</v>
      </c>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row>
    <row r="31" spans="1:66" s="88" customFormat="1" x14ac:dyDescent="0.4">
      <c r="A31" s="106" t="s">
        <v>45</v>
      </c>
      <c r="B31" s="87">
        <v>597000</v>
      </c>
      <c r="C31" s="87">
        <v>0</v>
      </c>
      <c r="D31" s="87">
        <v>5558000</v>
      </c>
      <c r="E31" s="87">
        <v>21043793.581052631</v>
      </c>
      <c r="F31" s="87">
        <v>6390205.3775211014</v>
      </c>
      <c r="G31" s="87">
        <v>27433998.958573733</v>
      </c>
      <c r="H31" s="87">
        <v>4805873.6499999994</v>
      </c>
      <c r="I31" s="321">
        <f t="shared" si="0"/>
        <v>0.17517947920232232</v>
      </c>
      <c r="J31" s="87">
        <v>697.63499999999999</v>
      </c>
      <c r="K31" s="87">
        <v>2280</v>
      </c>
      <c r="L31" s="87">
        <v>1.1205339999999999</v>
      </c>
      <c r="M31" s="87">
        <v>6300</v>
      </c>
      <c r="N31" s="103">
        <v>2040</v>
      </c>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row>
    <row r="32" spans="1:66" x14ac:dyDescent="0.4">
      <c r="A32" s="104" t="s">
        <v>46</v>
      </c>
      <c r="B32" s="83">
        <v>597000</v>
      </c>
      <c r="C32" s="83">
        <v>0</v>
      </c>
      <c r="D32" s="83">
        <v>5558000</v>
      </c>
      <c r="E32" s="83">
        <v>21043793.581052631</v>
      </c>
      <c r="F32" s="83">
        <v>6390205.3775211014</v>
      </c>
      <c r="G32" s="83">
        <v>27433998.958573733</v>
      </c>
      <c r="H32" s="83">
        <v>4805873.6499999994</v>
      </c>
      <c r="I32" s="319">
        <f t="shared" si="0"/>
        <v>0.17517947920232232</v>
      </c>
      <c r="J32" s="83">
        <v>697.63499999999999</v>
      </c>
      <c r="K32" s="83">
        <v>2280</v>
      </c>
      <c r="L32" s="83">
        <v>1.1205339999999999</v>
      </c>
      <c r="M32" s="83">
        <v>6300</v>
      </c>
      <c r="N32" s="105">
        <v>2040</v>
      </c>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row>
    <row r="33" spans="1:66" s="20" customFormat="1" x14ac:dyDescent="0.4">
      <c r="A33" s="100" t="s">
        <v>47</v>
      </c>
      <c r="B33" s="78">
        <v>3194000</v>
      </c>
      <c r="C33" s="78">
        <v>0</v>
      </c>
      <c r="D33" s="78">
        <v>53595000</v>
      </c>
      <c r="E33" s="78">
        <v>211743536.67579427</v>
      </c>
      <c r="F33" s="78">
        <v>26624844.826076139</v>
      </c>
      <c r="G33" s="78">
        <v>238368381.50187042</v>
      </c>
      <c r="H33" s="78">
        <f>H34+H40</f>
        <v>22499576.291200001</v>
      </c>
      <c r="I33" s="322">
        <f t="shared" si="0"/>
        <v>9.4389936070541525E-2</v>
      </c>
      <c r="J33" s="78">
        <v>15265.101225281249</v>
      </c>
      <c r="K33" s="78">
        <v>789.67991080479987</v>
      </c>
      <c r="L33" s="78">
        <v>149.81667599999997</v>
      </c>
      <c r="M33" s="78">
        <v>4675.3231294079997</v>
      </c>
      <c r="N33" s="107">
        <v>13318.057701632082</v>
      </c>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row>
    <row r="34" spans="1:66" s="88" customFormat="1" x14ac:dyDescent="0.4">
      <c r="A34" s="106" t="s">
        <v>48</v>
      </c>
      <c r="B34" s="87">
        <v>213000</v>
      </c>
      <c r="C34" s="87">
        <v>0</v>
      </c>
      <c r="D34" s="87">
        <v>2914000</v>
      </c>
      <c r="E34" s="87">
        <v>2220245</v>
      </c>
      <c r="F34" s="87">
        <v>2490249</v>
      </c>
      <c r="G34" s="87">
        <v>4710494</v>
      </c>
      <c r="H34" s="87">
        <v>2490249</v>
      </c>
      <c r="I34" s="321">
        <f t="shared" si="0"/>
        <v>0.52865983907420322</v>
      </c>
      <c r="J34" s="87">
        <v>378.81</v>
      </c>
      <c r="K34" s="87">
        <v>239.72499999999999</v>
      </c>
      <c r="L34" s="87">
        <v>0</v>
      </c>
      <c r="M34" s="87">
        <v>3819.2</v>
      </c>
      <c r="N34" s="103">
        <v>708.99400000000003</v>
      </c>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row>
    <row r="35" spans="1:66" x14ac:dyDescent="0.4">
      <c r="A35" s="104" t="s">
        <v>49</v>
      </c>
      <c r="B35" s="83">
        <v>213000</v>
      </c>
      <c r="C35" s="83"/>
      <c r="D35" s="83">
        <v>2914000</v>
      </c>
      <c r="E35" s="83">
        <v>2220245</v>
      </c>
      <c r="F35" s="83">
        <v>2490249</v>
      </c>
      <c r="G35" s="83">
        <v>4710494</v>
      </c>
      <c r="H35" s="83">
        <v>2490249</v>
      </c>
      <c r="I35" s="319">
        <f t="shared" si="0"/>
        <v>0.52865983907420322</v>
      </c>
      <c r="J35" s="83">
        <v>378.81</v>
      </c>
      <c r="K35" s="83">
        <v>239.72499999999999</v>
      </c>
      <c r="L35" s="83">
        <v>0</v>
      </c>
      <c r="M35" s="83">
        <v>3819.2</v>
      </c>
      <c r="N35" s="105">
        <v>708.99400000000003</v>
      </c>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row>
    <row r="36" spans="1:66" x14ac:dyDescent="0.4">
      <c r="A36" s="104" t="s">
        <v>39</v>
      </c>
      <c r="B36" s="83">
        <v>0</v>
      </c>
      <c r="C36" s="83">
        <v>0</v>
      </c>
      <c r="D36" s="83">
        <v>0</v>
      </c>
      <c r="E36" s="83">
        <v>0</v>
      </c>
      <c r="F36" s="83">
        <v>0</v>
      </c>
      <c r="G36" s="83">
        <v>0</v>
      </c>
      <c r="H36" s="83">
        <v>0</v>
      </c>
      <c r="I36" s="319">
        <v>0</v>
      </c>
      <c r="J36" s="83">
        <v>0</v>
      </c>
      <c r="K36" s="83">
        <v>0</v>
      </c>
      <c r="L36" s="83">
        <v>0</v>
      </c>
      <c r="M36" s="83">
        <v>0</v>
      </c>
      <c r="N36" s="105">
        <v>0</v>
      </c>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row>
    <row r="37" spans="1:66" hidden="1" x14ac:dyDescent="0.4">
      <c r="A37" s="104" t="s">
        <v>101</v>
      </c>
      <c r="B37" s="83"/>
      <c r="C37" s="83"/>
      <c r="D37" s="83"/>
      <c r="E37" s="83">
        <v>0</v>
      </c>
      <c r="F37" s="83"/>
      <c r="G37" s="83">
        <v>0</v>
      </c>
      <c r="H37" s="83"/>
      <c r="I37" s="319" t="e">
        <f t="shared" si="0"/>
        <v>#DIV/0!</v>
      </c>
      <c r="J37" s="83"/>
      <c r="K37" s="83"/>
      <c r="L37" s="83"/>
      <c r="M37" s="83"/>
      <c r="N37" s="105"/>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row>
    <row r="38" spans="1:66" hidden="1" x14ac:dyDescent="0.4">
      <c r="A38" s="104" t="s">
        <v>102</v>
      </c>
      <c r="B38" s="83"/>
      <c r="C38" s="83"/>
      <c r="D38" s="83"/>
      <c r="E38" s="83">
        <v>0</v>
      </c>
      <c r="F38" s="83"/>
      <c r="G38" s="83">
        <v>0</v>
      </c>
      <c r="H38" s="83"/>
      <c r="I38" s="319" t="e">
        <f t="shared" si="0"/>
        <v>#DIV/0!</v>
      </c>
      <c r="J38" s="83"/>
      <c r="K38" s="83"/>
      <c r="L38" s="83"/>
      <c r="M38" s="83"/>
      <c r="N38" s="105"/>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row>
    <row r="39" spans="1:66" hidden="1" x14ac:dyDescent="0.4">
      <c r="A39" s="104" t="s">
        <v>103</v>
      </c>
      <c r="B39" s="83"/>
      <c r="C39" s="83"/>
      <c r="D39" s="83"/>
      <c r="E39" s="83">
        <v>0</v>
      </c>
      <c r="F39" s="83"/>
      <c r="G39" s="83">
        <v>0</v>
      </c>
      <c r="H39" s="83"/>
      <c r="I39" s="319" t="e">
        <f t="shared" si="0"/>
        <v>#DIV/0!</v>
      </c>
      <c r="J39" s="83"/>
      <c r="K39" s="83"/>
      <c r="L39" s="83"/>
      <c r="M39" s="83"/>
      <c r="N39" s="105"/>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row>
    <row r="40" spans="1:66" s="88" customFormat="1" x14ac:dyDescent="0.4">
      <c r="A40" s="106" t="s">
        <v>50</v>
      </c>
      <c r="B40" s="87">
        <v>2981000</v>
      </c>
      <c r="C40" s="87">
        <v>0</v>
      </c>
      <c r="D40" s="87">
        <v>50681000</v>
      </c>
      <c r="E40" s="87">
        <v>209523291.67579427</v>
      </c>
      <c r="F40" s="87">
        <v>24134595.826076139</v>
      </c>
      <c r="G40" s="87">
        <v>233657887.50187042</v>
      </c>
      <c r="H40" s="87">
        <f>H41+H50</f>
        <v>20009327.291200001</v>
      </c>
      <c r="I40" s="321">
        <f t="shared" si="0"/>
        <v>8.5635145918366767E-2</v>
      </c>
      <c r="J40" s="87">
        <v>14886.291225281249</v>
      </c>
      <c r="K40" s="87">
        <v>549.95491080479985</v>
      </c>
      <c r="L40" s="87">
        <v>149.81667599999997</v>
      </c>
      <c r="M40" s="87">
        <v>856.12312940800007</v>
      </c>
      <c r="N40" s="103">
        <v>12609.063701632082</v>
      </c>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row>
    <row r="41" spans="1:66" x14ac:dyDescent="0.4">
      <c r="A41" s="104" t="s">
        <v>51</v>
      </c>
      <c r="B41" s="83">
        <v>14000</v>
      </c>
      <c r="C41" s="83">
        <v>0</v>
      </c>
      <c r="D41" s="83">
        <v>206000</v>
      </c>
      <c r="E41" s="83">
        <v>26265.71</v>
      </c>
      <c r="F41" s="83">
        <v>206340.14</v>
      </c>
      <c r="G41" s="83">
        <v>232605.85</v>
      </c>
      <c r="H41" s="83">
        <v>206340.14</v>
      </c>
      <c r="I41" s="319">
        <f>H41/G41</f>
        <v>0.88708061297684482</v>
      </c>
      <c r="J41" s="83">
        <v>80</v>
      </c>
      <c r="K41" s="83">
        <v>7.43</v>
      </c>
      <c r="L41" s="83">
        <v>0</v>
      </c>
      <c r="M41" s="83">
        <v>23.59</v>
      </c>
      <c r="N41" s="105">
        <v>154.6</v>
      </c>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row>
    <row r="42" spans="1:66" x14ac:dyDescent="0.4">
      <c r="A42" s="104" t="s">
        <v>39</v>
      </c>
      <c r="B42" s="83">
        <v>0</v>
      </c>
      <c r="C42" s="83">
        <v>0</v>
      </c>
      <c r="D42" s="83">
        <v>0</v>
      </c>
      <c r="E42" s="83">
        <v>0</v>
      </c>
      <c r="F42" s="83">
        <v>0</v>
      </c>
      <c r="G42" s="83">
        <v>0</v>
      </c>
      <c r="H42" s="83">
        <v>0</v>
      </c>
      <c r="I42" s="84">
        <v>0</v>
      </c>
      <c r="J42" s="83">
        <v>0</v>
      </c>
      <c r="K42" s="83">
        <v>0</v>
      </c>
      <c r="L42" s="83">
        <v>0</v>
      </c>
      <c r="M42" s="83">
        <v>0</v>
      </c>
      <c r="N42" s="105">
        <v>0</v>
      </c>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row>
    <row r="43" spans="1:66" hidden="1" x14ac:dyDescent="0.4">
      <c r="A43" s="104" t="s">
        <v>104</v>
      </c>
      <c r="B43" s="83"/>
      <c r="C43" s="83"/>
      <c r="D43" s="83"/>
      <c r="E43" s="83">
        <v>0</v>
      </c>
      <c r="F43" s="83"/>
      <c r="G43" s="83">
        <v>0</v>
      </c>
      <c r="H43" s="83"/>
      <c r="I43" s="84"/>
      <c r="J43" s="83"/>
      <c r="K43" s="83"/>
      <c r="L43" s="83"/>
      <c r="M43" s="83"/>
      <c r="N43" s="105"/>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row>
    <row r="44" spans="1:66" hidden="1" x14ac:dyDescent="0.4">
      <c r="A44" s="104" t="s">
        <v>105</v>
      </c>
      <c r="B44" s="83"/>
      <c r="C44" s="83"/>
      <c r="D44" s="83"/>
      <c r="E44" s="83">
        <v>0</v>
      </c>
      <c r="F44" s="83"/>
      <c r="G44" s="83">
        <v>0</v>
      </c>
      <c r="H44" s="83"/>
      <c r="I44" s="84"/>
      <c r="J44" s="83"/>
      <c r="K44" s="83"/>
      <c r="L44" s="83"/>
      <c r="M44" s="83"/>
      <c r="N44" s="105"/>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row>
    <row r="45" spans="1:66" hidden="1" x14ac:dyDescent="0.4">
      <c r="A45" s="104" t="s">
        <v>106</v>
      </c>
      <c r="B45" s="83"/>
      <c r="C45" s="83"/>
      <c r="D45" s="83"/>
      <c r="E45" s="83">
        <v>0</v>
      </c>
      <c r="F45" s="83"/>
      <c r="G45" s="83">
        <v>0</v>
      </c>
      <c r="H45" s="83"/>
      <c r="I45" s="84"/>
      <c r="J45" s="83"/>
      <c r="K45" s="83"/>
      <c r="L45" s="83"/>
      <c r="M45" s="83"/>
      <c r="N45" s="105"/>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row>
    <row r="46" spans="1:66" hidden="1" x14ac:dyDescent="0.4">
      <c r="A46" s="104" t="s">
        <v>107</v>
      </c>
      <c r="B46" s="83"/>
      <c r="C46" s="83"/>
      <c r="D46" s="83"/>
      <c r="E46" s="83">
        <v>0</v>
      </c>
      <c r="F46" s="83"/>
      <c r="G46" s="83">
        <v>0</v>
      </c>
      <c r="H46" s="83"/>
      <c r="I46" s="84"/>
      <c r="J46" s="83"/>
      <c r="K46" s="83"/>
      <c r="L46" s="83"/>
      <c r="M46" s="83"/>
      <c r="N46" s="105"/>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row>
    <row r="47" spans="1:66" hidden="1" x14ac:dyDescent="0.4">
      <c r="A47" s="104" t="s">
        <v>108</v>
      </c>
      <c r="B47" s="83"/>
      <c r="C47" s="83"/>
      <c r="D47" s="83"/>
      <c r="E47" s="83">
        <v>0</v>
      </c>
      <c r="F47" s="83"/>
      <c r="G47" s="83">
        <v>0</v>
      </c>
      <c r="H47" s="83"/>
      <c r="I47" s="84"/>
      <c r="J47" s="83"/>
      <c r="K47" s="83"/>
      <c r="L47" s="83"/>
      <c r="M47" s="83"/>
      <c r="N47" s="105"/>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row>
    <row r="48" spans="1:66" hidden="1" x14ac:dyDescent="0.4">
      <c r="A48" s="104" t="s">
        <v>109</v>
      </c>
      <c r="B48" s="83"/>
      <c r="C48" s="83"/>
      <c r="D48" s="83"/>
      <c r="E48" s="83">
        <v>0</v>
      </c>
      <c r="F48" s="83"/>
      <c r="G48" s="83">
        <v>0</v>
      </c>
      <c r="H48" s="83"/>
      <c r="I48" s="84"/>
      <c r="J48" s="83"/>
      <c r="K48" s="83"/>
      <c r="L48" s="83"/>
      <c r="M48" s="83"/>
      <c r="N48" s="105"/>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row>
    <row r="49" spans="1:66" hidden="1" x14ac:dyDescent="0.4">
      <c r="A49" s="104" t="s">
        <v>110</v>
      </c>
      <c r="B49" s="83"/>
      <c r="C49" s="83"/>
      <c r="D49" s="83"/>
      <c r="E49" s="83">
        <v>0</v>
      </c>
      <c r="F49" s="83"/>
      <c r="G49" s="83">
        <v>0</v>
      </c>
      <c r="H49" s="83"/>
      <c r="I49" s="84"/>
      <c r="J49" s="83"/>
      <c r="K49" s="83"/>
      <c r="L49" s="83"/>
      <c r="M49" s="83"/>
      <c r="N49" s="105"/>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row>
    <row r="50" spans="1:66" s="91" customFormat="1" x14ac:dyDescent="0.4">
      <c r="A50" s="108" t="s">
        <v>52</v>
      </c>
      <c r="B50" s="89">
        <v>2967000</v>
      </c>
      <c r="C50" s="89">
        <v>0</v>
      </c>
      <c r="D50" s="89">
        <v>50475000</v>
      </c>
      <c r="E50" s="89">
        <v>209497025.96579427</v>
      </c>
      <c r="F50" s="89">
        <v>23928255.686076138</v>
      </c>
      <c r="G50" s="89">
        <v>233425281.6518704</v>
      </c>
      <c r="H50" s="89">
        <f>SUM(H51:H55)</f>
        <v>19802987.1512</v>
      </c>
      <c r="I50" s="90"/>
      <c r="J50" s="89">
        <v>14806.291225281249</v>
      </c>
      <c r="K50" s="89">
        <v>542.5249108047999</v>
      </c>
      <c r="L50" s="89">
        <v>149.81667599999997</v>
      </c>
      <c r="M50" s="89">
        <v>832.53312940800004</v>
      </c>
      <c r="N50" s="109">
        <v>12454.463701632081</v>
      </c>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row>
    <row r="51" spans="1:66" x14ac:dyDescent="0.4">
      <c r="A51" s="104" t="s">
        <v>53</v>
      </c>
      <c r="B51" s="83">
        <v>1315000</v>
      </c>
      <c r="C51" s="83">
        <v>0</v>
      </c>
      <c r="D51" s="83">
        <v>14438000</v>
      </c>
      <c r="E51" s="83">
        <v>54625011.097347483</v>
      </c>
      <c r="F51" s="83">
        <v>13478651.641737539</v>
      </c>
      <c r="G51" s="83">
        <v>68103662.739085019</v>
      </c>
      <c r="H51" s="83">
        <f>SUM(H61:H62)</f>
        <v>6395303.1512000002</v>
      </c>
      <c r="I51" s="319">
        <f t="shared" ref="I51:I55" si="1">H51/G51</f>
        <v>9.3905421441154074E-2</v>
      </c>
      <c r="J51" s="83">
        <v>5188.0441345922918</v>
      </c>
      <c r="K51" s="83">
        <v>382.96999999999997</v>
      </c>
      <c r="L51" s="83">
        <v>148.52899999999997</v>
      </c>
      <c r="M51" s="83">
        <v>754.44</v>
      </c>
      <c r="N51" s="105">
        <v>5367.46</v>
      </c>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row>
    <row r="52" spans="1:66" x14ac:dyDescent="0.4">
      <c r="A52" s="104" t="s">
        <v>54</v>
      </c>
      <c r="B52" s="83">
        <v>963000</v>
      </c>
      <c r="C52" s="83">
        <v>0</v>
      </c>
      <c r="D52" s="83">
        <v>22025000</v>
      </c>
      <c r="E52" s="83">
        <v>115575245.23441052</v>
      </c>
      <c r="F52" s="83">
        <v>4710475.2</v>
      </c>
      <c r="G52" s="83">
        <v>120285720.43441053</v>
      </c>
      <c r="H52" s="83">
        <v>0</v>
      </c>
      <c r="I52" s="319">
        <f t="shared" si="1"/>
        <v>0</v>
      </c>
      <c r="J52" s="83">
        <v>4792.8571256237801</v>
      </c>
      <c r="K52" s="83">
        <v>67.95</v>
      </c>
      <c r="L52" s="83">
        <v>0.26800000000000002</v>
      </c>
      <c r="M52" s="83">
        <v>53.489999999999988</v>
      </c>
      <c r="N52" s="105">
        <v>2987.93</v>
      </c>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row>
    <row r="53" spans="1:66" x14ac:dyDescent="0.4">
      <c r="A53" s="104" t="s">
        <v>58</v>
      </c>
      <c r="B53" s="83">
        <v>94000</v>
      </c>
      <c r="C53" s="83">
        <v>0</v>
      </c>
      <c r="D53" s="83">
        <v>2080000</v>
      </c>
      <c r="E53" s="83">
        <v>11737244.06541482</v>
      </c>
      <c r="F53" s="83">
        <v>0</v>
      </c>
      <c r="G53" s="83">
        <v>11737244.06541482</v>
      </c>
      <c r="H53" s="83">
        <v>0</v>
      </c>
      <c r="I53" s="319">
        <f t="shared" si="1"/>
        <v>0</v>
      </c>
      <c r="J53" s="83">
        <v>39.950000000000003</v>
      </c>
      <c r="K53" s="83">
        <v>0</v>
      </c>
      <c r="L53" s="83">
        <v>0</v>
      </c>
      <c r="M53" s="83">
        <v>0.75</v>
      </c>
      <c r="N53" s="105">
        <v>140.875</v>
      </c>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row>
    <row r="54" spans="1:66" x14ac:dyDescent="0.4">
      <c r="A54" s="104" t="s">
        <v>55</v>
      </c>
      <c r="B54" s="83">
        <v>91000</v>
      </c>
      <c r="C54" s="83"/>
      <c r="D54" s="83">
        <v>8446000</v>
      </c>
      <c r="E54" s="83">
        <v>15641573.308621399</v>
      </c>
      <c r="F54" s="83">
        <v>5314912.8443385996</v>
      </c>
      <c r="G54" s="83">
        <v>20956486.152959999</v>
      </c>
      <c r="H54" s="83">
        <v>13407684</v>
      </c>
      <c r="I54" s="319">
        <f t="shared" si="1"/>
        <v>0.63978683745634679</v>
      </c>
      <c r="J54" s="83">
        <v>1984.0040686476768</v>
      </c>
      <c r="K54" s="83">
        <v>4.5945</v>
      </c>
      <c r="L54" s="83">
        <v>0</v>
      </c>
      <c r="M54" s="83">
        <v>2.11</v>
      </c>
      <c r="N54" s="105">
        <v>1534.27</v>
      </c>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row>
    <row r="55" spans="1:66" ht="15" thickBot="1" x14ac:dyDescent="0.45">
      <c r="A55" s="110" t="s">
        <v>235</v>
      </c>
      <c r="B55" s="111">
        <v>504000</v>
      </c>
      <c r="C55" s="111">
        <v>0</v>
      </c>
      <c r="D55" s="111">
        <v>3486000</v>
      </c>
      <c r="E55" s="111">
        <v>11917952.26</v>
      </c>
      <c r="F55" s="111">
        <v>424216</v>
      </c>
      <c r="G55" s="111">
        <v>12342168.26</v>
      </c>
      <c r="H55" s="111">
        <v>0</v>
      </c>
      <c r="I55" s="365">
        <f t="shared" si="1"/>
        <v>0</v>
      </c>
      <c r="J55" s="111">
        <v>2801.4358964174999</v>
      </c>
      <c r="K55" s="111">
        <v>87.010410804799989</v>
      </c>
      <c r="L55" s="111">
        <v>1.019676</v>
      </c>
      <c r="M55" s="111">
        <v>21.743129408000001</v>
      </c>
      <c r="N55" s="112">
        <v>2423.9287016320804</v>
      </c>
    </row>
    <row r="56" spans="1:66" x14ac:dyDescent="0.4">
      <c r="A56" s="16"/>
      <c r="B56" s="23"/>
      <c r="C56" s="23"/>
      <c r="D56" s="23"/>
      <c r="E56" s="23"/>
      <c r="F56" s="23"/>
      <c r="G56" s="23"/>
      <c r="H56" s="23"/>
      <c r="I56" s="86"/>
      <c r="J56" s="23"/>
      <c r="K56" s="23"/>
      <c r="L56" s="23"/>
      <c r="M56" s="23"/>
      <c r="N56" s="23"/>
    </row>
    <row r="57" spans="1:66" x14ac:dyDescent="0.4">
      <c r="A57" s="16"/>
      <c r="B57" s="23"/>
      <c r="C57" s="23"/>
      <c r="D57" s="23"/>
      <c r="E57" s="23"/>
      <c r="F57" s="23"/>
      <c r="G57" s="23"/>
      <c r="H57" s="23"/>
      <c r="I57" s="86"/>
      <c r="J57" s="23"/>
      <c r="K57" s="23"/>
      <c r="L57" s="23"/>
      <c r="M57" s="23"/>
      <c r="N57" s="23"/>
    </row>
    <row r="61" spans="1:66" hidden="1" x14ac:dyDescent="0.4">
      <c r="G61" s="54" t="s">
        <v>655</v>
      </c>
      <c r="H61" s="7">
        <v>1378571.5390000001</v>
      </c>
    </row>
    <row r="62" spans="1:66" hidden="1" x14ac:dyDescent="0.4">
      <c r="G62" s="54" t="s">
        <v>656</v>
      </c>
      <c r="H62" s="7">
        <v>5016731.6122000003</v>
      </c>
    </row>
    <row r="63" spans="1:66" hidden="1" x14ac:dyDescent="0.4">
      <c r="G63" s="54" t="s">
        <v>54</v>
      </c>
      <c r="H63" s="54">
        <v>0</v>
      </c>
    </row>
    <row r="64" spans="1:66" hidden="1" x14ac:dyDescent="0.4">
      <c r="G64" s="54" t="s">
        <v>211</v>
      </c>
      <c r="H64" s="54">
        <v>0</v>
      </c>
    </row>
    <row r="65" spans="7:8" hidden="1" x14ac:dyDescent="0.4">
      <c r="G65" s="54" t="s">
        <v>657</v>
      </c>
      <c r="H65" s="364">
        <v>13407684</v>
      </c>
    </row>
    <row r="66" spans="7:8" hidden="1" x14ac:dyDescent="0.4">
      <c r="G66" s="54" t="s">
        <v>58</v>
      </c>
      <c r="H66" s="54">
        <v>0</v>
      </c>
    </row>
  </sheetData>
  <sheetProtection algorithmName="SHA-512" hashValue="kJ2zsYEjfUA3mv13F0ederiNYn4feNl/mun2EjVtF+IkKwNCUFDjfCPeWzvohx6A86PC+Doro0V/rTeMqjYyiA==" saltValue="3NE8NRy2pENwVoy8njBxeg==" spinCount="100000" sheet="1" objects="1" scenarios="1"/>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0BACB-5E55-4645-9732-05EE8786032E}">
  <sheetPr codeName="Sheet3"/>
  <dimension ref="B1:BE2"/>
  <sheetViews>
    <sheetView zoomScale="70" zoomScaleNormal="70" workbookViewId="0">
      <selection activeCell="A7" sqref="A7"/>
    </sheetView>
  </sheetViews>
  <sheetFormatPr defaultRowHeight="14.6" outlineLevelCol="2" x14ac:dyDescent="0.4"/>
  <cols>
    <col min="1" max="1" width="45" customWidth="1"/>
    <col min="4" max="4" width="0" hidden="1" customWidth="1" outlineLevel="1"/>
    <col min="5" max="6" width="0" hidden="1" customWidth="1" outlineLevel="2"/>
    <col min="7" max="7" width="0" hidden="1" customWidth="1" outlineLevel="1" collapsed="1"/>
    <col min="8" max="8" width="0" hidden="1" customWidth="1" outlineLevel="2"/>
    <col min="9" max="9" width="0" hidden="1" customWidth="1" outlineLevel="1" collapsed="1"/>
    <col min="10" max="10" width="0" hidden="1" customWidth="1" outlineLevel="2"/>
    <col min="11" max="11" width="0" hidden="1" customWidth="1" outlineLevel="1" collapsed="1"/>
    <col min="12" max="12" width="0" hidden="1" customWidth="1" outlineLevel="2"/>
    <col min="13" max="13" width="10.84375" hidden="1" customWidth="1" outlineLevel="1" collapsed="1"/>
    <col min="14" max="14" width="12.4609375" hidden="1" customWidth="1" outlineLevel="2"/>
    <col min="15" max="16" width="0" hidden="1" customWidth="1" outlineLevel="2"/>
    <col min="17" max="17" width="0" hidden="1" customWidth="1" outlineLevel="1" collapsed="1"/>
    <col min="18" max="18" width="11.4609375" hidden="1" customWidth="1" outlineLevel="1"/>
    <col min="19" max="19" width="9.07421875" collapsed="1"/>
    <col min="20" max="20" width="10.69140625" hidden="1" customWidth="1" outlineLevel="1"/>
    <col min="21" max="21" width="11.4609375" hidden="1" customWidth="1" outlineLevel="2"/>
    <col min="22" max="22" width="0" hidden="1" customWidth="1" outlineLevel="2"/>
    <col min="23" max="23" width="0" hidden="1" customWidth="1" outlineLevel="1" collapsed="1"/>
    <col min="24" max="25" width="0" hidden="1" customWidth="1" outlineLevel="2"/>
    <col min="26" max="26" width="10.53515625" hidden="1" customWidth="1" outlineLevel="1" collapsed="1"/>
    <col min="27" max="27" width="0" hidden="1" customWidth="1" outlineLevel="2"/>
    <col min="28" max="28" width="0" hidden="1" customWidth="1" outlineLevel="1" collapsed="1"/>
    <col min="29" max="30" width="0" hidden="1" customWidth="1" outlineLevel="2"/>
    <col min="31" max="31" width="0" hidden="1" customWidth="1" outlineLevel="1" collapsed="1"/>
    <col min="32" max="32" width="0" hidden="1" customWidth="1" outlineLevel="1"/>
    <col min="33" max="33" width="9.07421875" collapsed="1"/>
    <col min="34" max="34" width="9.07421875" hidden="1" customWidth="1" outlineLevel="1"/>
    <col min="35" max="36" width="0" hidden="1" customWidth="1" outlineLevel="2"/>
    <col min="37" max="39" width="9.07421875" hidden="1" customWidth="1" outlineLevel="2"/>
    <col min="40" max="40" width="9.07421875" hidden="1" customWidth="1" outlineLevel="1" collapsed="1"/>
    <col min="41" max="42" width="9.07421875" hidden="1" customWidth="1" outlineLevel="1"/>
    <col min="43" max="49" width="9.07421875" hidden="1" customWidth="1" outlineLevel="2"/>
    <col min="50" max="50" width="9.07421875" hidden="1" customWidth="1" outlineLevel="1" collapsed="1"/>
    <col min="51" max="56" width="9.07421875" hidden="1" customWidth="1" outlineLevel="2"/>
    <col min="57" max="57" width="9.07421875" collapsed="1"/>
  </cols>
  <sheetData>
    <row r="1" spans="2:56" s="1" customFormat="1" ht="45" customHeight="1" x14ac:dyDescent="0.4">
      <c r="B1" s="4" t="s">
        <v>16</v>
      </c>
      <c r="C1" s="3" t="s">
        <v>33</v>
      </c>
      <c r="D1" s="5" t="s">
        <v>17</v>
      </c>
      <c r="E1" s="1" t="s">
        <v>18</v>
      </c>
      <c r="F1" s="1" t="s">
        <v>19</v>
      </c>
      <c r="G1" s="2" t="s">
        <v>20</v>
      </c>
      <c r="H1" s="1" t="s">
        <v>21</v>
      </c>
      <c r="I1" s="2" t="s">
        <v>23</v>
      </c>
      <c r="J1" s="1" t="s">
        <v>22</v>
      </c>
      <c r="K1" s="2" t="s">
        <v>28</v>
      </c>
      <c r="L1" s="1" t="s">
        <v>29</v>
      </c>
      <c r="M1" s="2" t="s">
        <v>24</v>
      </c>
      <c r="N1" s="1" t="s">
        <v>25</v>
      </c>
      <c r="O1" s="1" t="s">
        <v>26</v>
      </c>
      <c r="P1" s="1" t="s">
        <v>27</v>
      </c>
      <c r="Q1" s="2" t="s">
        <v>30</v>
      </c>
      <c r="R1" s="1" t="s">
        <v>31</v>
      </c>
      <c r="S1" s="3" t="s">
        <v>32</v>
      </c>
      <c r="T1" s="2" t="s">
        <v>34</v>
      </c>
      <c r="U1" s="1" t="s">
        <v>35</v>
      </c>
      <c r="V1" s="1" t="s">
        <v>36</v>
      </c>
      <c r="W1" s="2" t="s">
        <v>37</v>
      </c>
      <c r="X1" s="1" t="s">
        <v>38</v>
      </c>
      <c r="Y1" s="1" t="s">
        <v>39</v>
      </c>
      <c r="Z1" s="2" t="s">
        <v>40</v>
      </c>
      <c r="AA1" s="1" t="s">
        <v>41</v>
      </c>
      <c r="AB1" s="2" t="s">
        <v>42</v>
      </c>
      <c r="AC1" s="1" t="s">
        <v>43</v>
      </c>
      <c r="AD1" s="1" t="s">
        <v>44</v>
      </c>
      <c r="AE1" s="2" t="s">
        <v>45</v>
      </c>
      <c r="AF1" s="1" t="s">
        <v>46</v>
      </c>
      <c r="AG1" s="3" t="s">
        <v>47</v>
      </c>
      <c r="AH1" s="2" t="s">
        <v>48</v>
      </c>
      <c r="AI1" s="1" t="s">
        <v>49</v>
      </c>
      <c r="AJ1" s="1" t="s">
        <v>39</v>
      </c>
      <c r="AK1" s="1" t="s">
        <v>101</v>
      </c>
      <c r="AL1" s="1" t="s">
        <v>102</v>
      </c>
      <c r="AM1" s="1" t="s">
        <v>103</v>
      </c>
      <c r="AN1" s="2" t="s">
        <v>50</v>
      </c>
      <c r="AO1" s="1" t="s">
        <v>51</v>
      </c>
      <c r="AP1" s="1" t="s">
        <v>39</v>
      </c>
      <c r="AQ1" s="1" t="s">
        <v>104</v>
      </c>
      <c r="AR1" s="1" t="s">
        <v>105</v>
      </c>
      <c r="AS1" s="1" t="s">
        <v>106</v>
      </c>
      <c r="AT1" s="1" t="s">
        <v>107</v>
      </c>
      <c r="AU1" s="1" t="s">
        <v>108</v>
      </c>
      <c r="AV1" s="1" t="s">
        <v>109</v>
      </c>
      <c r="AW1" s="1" t="s">
        <v>110</v>
      </c>
      <c r="AX1" s="1" t="s">
        <v>52</v>
      </c>
      <c r="AY1" s="1" t="s">
        <v>53</v>
      </c>
      <c r="AZ1" s="1" t="s">
        <v>54</v>
      </c>
      <c r="BA1" s="1" t="s">
        <v>58</v>
      </c>
      <c r="BB1" s="1" t="s">
        <v>56</v>
      </c>
      <c r="BC1" s="1" t="s">
        <v>55</v>
      </c>
      <c r="BD1" s="1" t="s">
        <v>57</v>
      </c>
    </row>
    <row r="2" spans="2:56" x14ac:dyDescent="0.4">
      <c r="B2">
        <f>C2+S2+AG2</f>
        <v>0</v>
      </c>
      <c r="C2">
        <f>D2+G2+I2+K2+M2+Q2</f>
        <v>0</v>
      </c>
      <c r="D2">
        <f>SUM(E2:F2)</f>
        <v>0</v>
      </c>
      <c r="G2">
        <f>H2</f>
        <v>0</v>
      </c>
      <c r="I2">
        <f>J2</f>
        <v>0</v>
      </c>
      <c r="K2">
        <f>L2</f>
        <v>0</v>
      </c>
      <c r="M2">
        <f>SUM(N2:P2)</f>
        <v>0</v>
      </c>
      <c r="Q2">
        <f>R2</f>
        <v>0</v>
      </c>
      <c r="S2">
        <f>T2+W2+Z2+AB2+AE2</f>
        <v>0</v>
      </c>
      <c r="T2">
        <f>SUM(U2:V2)</f>
        <v>0</v>
      </c>
      <c r="W2">
        <f>SUM(X2:Y2)</f>
        <v>0</v>
      </c>
      <c r="Z2">
        <f>AA2</f>
        <v>0</v>
      </c>
      <c r="AB2">
        <f>SUM(AC2:AD2)</f>
        <v>0</v>
      </c>
      <c r="AE2">
        <f>AF2</f>
        <v>0</v>
      </c>
      <c r="AG2">
        <f>AH2+AN2</f>
        <v>0</v>
      </c>
      <c r="AH2">
        <f>AI2+AJ2</f>
        <v>0</v>
      </c>
      <c r="AJ2">
        <f>SUM(AK2:AM2)</f>
        <v>0</v>
      </c>
      <c r="AN2">
        <f>AO2+AP2+AX2</f>
        <v>0</v>
      </c>
      <c r="AP2">
        <f>SUM(AQ2:AW2)</f>
        <v>0</v>
      </c>
      <c r="AX2">
        <f>SUM(AY2:BD2)</f>
        <v>0</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F55B0-D46D-4F95-8150-126B5C2B6008}">
  <sheetPr codeName="Sheet6"/>
  <dimension ref="A1:BQ5"/>
  <sheetViews>
    <sheetView zoomScale="70" zoomScaleNormal="70" workbookViewId="0">
      <selection activeCell="AA4" sqref="AA4"/>
    </sheetView>
  </sheetViews>
  <sheetFormatPr defaultColWidth="9.07421875" defaultRowHeight="14.6" outlineLevelCol="2" x14ac:dyDescent="0.4"/>
  <cols>
    <col min="1" max="1" width="45" style="12" customWidth="1"/>
    <col min="2" max="2" width="11.84375" style="10" customWidth="1"/>
    <col min="3" max="3" width="12" style="10" bestFit="1" customWidth="1"/>
    <col min="4" max="4" width="9.07421875" style="10" customWidth="1" outlineLevel="1"/>
    <col min="5" max="5" width="11" style="10" customWidth="1" outlineLevel="2"/>
    <col min="6" max="6" width="9.07421875" style="10" customWidth="1" outlineLevel="2"/>
    <col min="7" max="7" width="9.07421875" style="10" customWidth="1" outlineLevel="1"/>
    <col min="8" max="8" width="9.07421875" style="10" customWidth="1" outlineLevel="2"/>
    <col min="9" max="9" width="9.07421875" style="10" customWidth="1" outlineLevel="1"/>
    <col min="10" max="10" width="9.07421875" style="10" customWidth="1" outlineLevel="2"/>
    <col min="11" max="11" width="9.07421875" style="10" customWidth="1" outlineLevel="1"/>
    <col min="12" max="12" width="9.07421875" style="10" customWidth="1" outlineLevel="2"/>
    <col min="13" max="13" width="10.84375" style="10" customWidth="1" outlineLevel="1"/>
    <col min="14" max="14" width="12.4609375" style="10" customWidth="1" outlineLevel="2"/>
    <col min="15" max="16" width="9.07421875" style="10" customWidth="1" outlineLevel="2"/>
    <col min="17" max="17" width="9.07421875" style="10" customWidth="1" outlineLevel="1"/>
    <col min="18" max="18" width="11.4609375" style="10" customWidth="1" outlineLevel="1"/>
    <col min="19" max="19" width="11.07421875" style="10" bestFit="1" customWidth="1"/>
    <col min="20" max="20" width="10.69140625" style="10" customWidth="1" outlineLevel="1"/>
    <col min="21" max="21" width="11.4609375" style="10" customWidth="1" outlineLevel="2"/>
    <col min="22" max="22" width="9.07421875" style="10" customWidth="1" outlineLevel="2"/>
    <col min="23" max="23" width="9.07421875" style="10" customWidth="1" outlineLevel="1"/>
    <col min="24" max="25" width="9.07421875" style="10" customWidth="1" outlineLevel="2"/>
    <col min="26" max="26" width="10.53515625" style="10" customWidth="1" outlineLevel="1"/>
    <col min="27" max="27" width="9.07421875" style="10" customWidth="1" outlineLevel="2"/>
    <col min="28" max="28" width="9.07421875" style="10" customWidth="1" outlineLevel="1"/>
    <col min="29" max="29" width="11.53515625" style="10" customWidth="1" outlineLevel="2"/>
    <col min="30" max="30" width="9.07421875" style="10" customWidth="1" outlineLevel="2"/>
    <col min="31" max="32" width="9.07421875" style="10" customWidth="1" outlineLevel="1"/>
    <col min="33" max="33" width="15.3046875" style="10" customWidth="1"/>
    <col min="34" max="34" width="13" style="10" customWidth="1" outlineLevel="1"/>
    <col min="35" max="36" width="9.07421875" style="10" customWidth="1" outlineLevel="2"/>
    <col min="37" max="39" width="9.07421875" style="10" hidden="1" customWidth="1" outlineLevel="2"/>
    <col min="40" max="42" width="9.07421875" style="10" customWidth="1" outlineLevel="1"/>
    <col min="43" max="49" width="9.07421875" style="10" hidden="1" customWidth="1" outlineLevel="2"/>
    <col min="50" max="50" width="9.07421875" style="10" customWidth="1" outlineLevel="1" collapsed="1"/>
    <col min="51" max="55" width="9.07421875" style="10" customWidth="1" outlineLevel="2"/>
    <col min="56" max="56" width="12.53515625" style="10" customWidth="1" outlineLevel="2"/>
    <col min="57" max="57" width="8.84375"/>
    <col min="58" max="58" width="12.4609375" style="10" hidden="1" customWidth="1"/>
    <col min="59" max="60" width="11.07421875" style="10" hidden="1" customWidth="1"/>
    <col min="61" max="61" width="0" style="10" hidden="1" customWidth="1"/>
    <col min="62" max="62" width="9.3046875" style="10" hidden="1" customWidth="1"/>
    <col min="63" max="63" width="11.07421875" style="10" hidden="1" customWidth="1"/>
    <col min="64" max="65" width="9.3046875" style="10" hidden="1" customWidth="1"/>
    <col min="66" max="69" width="10.69140625" style="10" hidden="1" customWidth="1"/>
    <col min="70" max="16384" width="9.07421875" style="10"/>
  </cols>
  <sheetData>
    <row r="1" spans="1:69" s="11" customFormat="1" ht="45" customHeight="1" x14ac:dyDescent="0.4">
      <c r="A1" s="12"/>
      <c r="B1" s="4" t="s">
        <v>16</v>
      </c>
      <c r="C1" s="3" t="s">
        <v>33</v>
      </c>
      <c r="D1" s="5" t="s">
        <v>17</v>
      </c>
      <c r="E1" s="11" t="s">
        <v>18</v>
      </c>
      <c r="F1" s="11" t="s">
        <v>19</v>
      </c>
      <c r="G1" s="2" t="s">
        <v>20</v>
      </c>
      <c r="H1" s="11" t="s">
        <v>21</v>
      </c>
      <c r="I1" s="2" t="s">
        <v>23</v>
      </c>
      <c r="J1" s="11" t="s">
        <v>22</v>
      </c>
      <c r="K1" s="2" t="s">
        <v>28</v>
      </c>
      <c r="L1" s="11" t="s">
        <v>29</v>
      </c>
      <c r="M1" s="2" t="s">
        <v>24</v>
      </c>
      <c r="N1" s="11" t="s">
        <v>25</v>
      </c>
      <c r="O1" s="11" t="s">
        <v>26</v>
      </c>
      <c r="P1" s="11" t="s">
        <v>27</v>
      </c>
      <c r="Q1" s="2" t="s">
        <v>30</v>
      </c>
      <c r="R1" s="11" t="s">
        <v>31</v>
      </c>
      <c r="S1" s="3" t="s">
        <v>32</v>
      </c>
      <c r="T1" s="2" t="s">
        <v>34</v>
      </c>
      <c r="U1" s="11" t="s">
        <v>35</v>
      </c>
      <c r="V1" s="11" t="s">
        <v>36</v>
      </c>
      <c r="W1" s="2" t="s">
        <v>37</v>
      </c>
      <c r="X1" s="11" t="s">
        <v>38</v>
      </c>
      <c r="Y1" s="11" t="s">
        <v>39</v>
      </c>
      <c r="Z1" s="2" t="s">
        <v>40</v>
      </c>
      <c r="AA1" s="11" t="s">
        <v>41</v>
      </c>
      <c r="AB1" s="2" t="s">
        <v>42</v>
      </c>
      <c r="AC1" s="11" t="s">
        <v>43</v>
      </c>
      <c r="AD1" s="11" t="s">
        <v>44</v>
      </c>
      <c r="AE1" s="2" t="s">
        <v>45</v>
      </c>
      <c r="AF1" s="11" t="s">
        <v>46</v>
      </c>
      <c r="AG1" s="3" t="s">
        <v>47</v>
      </c>
      <c r="AH1" s="2" t="s">
        <v>48</v>
      </c>
      <c r="AI1" s="11" t="s">
        <v>49</v>
      </c>
      <c r="AJ1" s="11" t="s">
        <v>39</v>
      </c>
      <c r="AK1" s="11" t="s">
        <v>101</v>
      </c>
      <c r="AL1" s="11" t="s">
        <v>102</v>
      </c>
      <c r="AM1" s="11" t="s">
        <v>103</v>
      </c>
      <c r="AN1" s="2" t="s">
        <v>50</v>
      </c>
      <c r="AO1" s="11" t="s">
        <v>51</v>
      </c>
      <c r="AP1" s="11" t="s">
        <v>39</v>
      </c>
      <c r="AQ1" s="11" t="s">
        <v>104</v>
      </c>
      <c r="AR1" s="11" t="s">
        <v>105</v>
      </c>
      <c r="AS1" s="11" t="s">
        <v>106</v>
      </c>
      <c r="AT1" s="11" t="s">
        <v>107</v>
      </c>
      <c r="AU1" s="11" t="s">
        <v>108</v>
      </c>
      <c r="AV1" s="11" t="s">
        <v>109</v>
      </c>
      <c r="AW1" s="11" t="s">
        <v>110</v>
      </c>
      <c r="AX1" s="11" t="s">
        <v>52</v>
      </c>
      <c r="AY1" s="11" t="s">
        <v>53</v>
      </c>
      <c r="AZ1" s="11" t="s">
        <v>54</v>
      </c>
      <c r="BA1" s="11" t="s">
        <v>58</v>
      </c>
      <c r="BB1" s="11" t="s">
        <v>56</v>
      </c>
      <c r="BC1" s="11" t="s">
        <v>55</v>
      </c>
      <c r="BD1" s="11" t="s">
        <v>57</v>
      </c>
      <c r="BF1" s="16" t="s">
        <v>208</v>
      </c>
      <c r="BG1" s="16" t="s">
        <v>210</v>
      </c>
      <c r="BH1" s="16" t="s">
        <v>209</v>
      </c>
      <c r="BI1" s="16" t="s">
        <v>211</v>
      </c>
      <c r="BJ1" s="16" t="s">
        <v>212</v>
      </c>
      <c r="BK1" s="16" t="s">
        <v>213</v>
      </c>
      <c r="BL1" s="16" t="s">
        <v>218</v>
      </c>
      <c r="BM1" s="16" t="s">
        <v>219</v>
      </c>
      <c r="BN1" s="16" t="s">
        <v>214</v>
      </c>
      <c r="BO1" s="16" t="s">
        <v>215</v>
      </c>
      <c r="BP1" s="16" t="s">
        <v>216</v>
      </c>
      <c r="BQ1" s="16" t="s">
        <v>217</v>
      </c>
    </row>
    <row r="2" spans="1:69" s="9" customFormat="1" ht="29.15" x14ac:dyDescent="0.4">
      <c r="A2" s="46" t="s">
        <v>163</v>
      </c>
      <c r="B2" s="9">
        <f>C2+S2+AG2</f>
        <v>54301.215672299993</v>
      </c>
      <c r="C2" s="9">
        <f>D2+G2+I2+K2+M2+Q2</f>
        <v>16672.554312299995</v>
      </c>
      <c r="D2" s="9">
        <f>SUM(E2:F2)</f>
        <v>2823.3269999999998</v>
      </c>
      <c r="E2" s="9">
        <v>2094.6469999999999</v>
      </c>
      <c r="F2" s="9">
        <v>728.68</v>
      </c>
      <c r="G2" s="9">
        <f>H2</f>
        <v>847.49599999999998</v>
      </c>
      <c r="H2" s="9">
        <v>847.49599999999998</v>
      </c>
      <c r="I2" s="9">
        <f>J2</f>
        <v>712.5</v>
      </c>
      <c r="J2" s="9">
        <v>712.5</v>
      </c>
      <c r="K2" s="9">
        <f>L2</f>
        <v>216.34899999999999</v>
      </c>
      <c r="L2" s="9">
        <v>216.34899999999999</v>
      </c>
      <c r="M2" s="9">
        <f>SUM(N2:P2)</f>
        <v>1293.5216122999968</v>
      </c>
      <c r="N2" s="9">
        <v>367.2</v>
      </c>
      <c r="O2" s="22"/>
      <c r="P2" s="9">
        <v>926.3216122999969</v>
      </c>
      <c r="Q2" s="9">
        <f>R2</f>
        <v>10779.360699999999</v>
      </c>
      <c r="R2" s="9">
        <v>10779.360699999999</v>
      </c>
      <c r="S2" s="9">
        <f>T2+W2+Z2+AB2+AE2</f>
        <v>7900.6504690000002</v>
      </c>
      <c r="T2" s="9">
        <f>SUM(U2:V2)</f>
        <v>3179.5</v>
      </c>
      <c r="U2" s="9">
        <v>1925.5</v>
      </c>
      <c r="V2" s="9">
        <v>1254</v>
      </c>
      <c r="W2" s="9">
        <f>SUM(X2:Y2)</f>
        <v>361.6</v>
      </c>
      <c r="X2" s="9">
        <v>351.6</v>
      </c>
      <c r="Y2" s="9">
        <v>10</v>
      </c>
      <c r="Z2" s="9">
        <f>AA2</f>
        <v>1261.9204690000001</v>
      </c>
      <c r="AA2" s="9">
        <v>1261.9204690000001</v>
      </c>
      <c r="AB2" s="9">
        <f>SUM(AC2:AD2)</f>
        <v>1535.23</v>
      </c>
      <c r="AC2" s="9">
        <v>828.19</v>
      </c>
      <c r="AD2" s="9">
        <v>707.04</v>
      </c>
      <c r="AE2" s="9">
        <f>AF2</f>
        <v>1562.4</v>
      </c>
      <c r="AF2" s="9">
        <v>1562.4</v>
      </c>
      <c r="AG2" s="9">
        <f>AH2+AN2</f>
        <v>29728.010890999998</v>
      </c>
      <c r="AH2" s="9">
        <f>AI2+AJ2</f>
        <v>925.08</v>
      </c>
      <c r="AI2" s="9">
        <v>835.1</v>
      </c>
      <c r="AJ2" s="9">
        <f>SUM(AK2:AM2)</f>
        <v>89.98</v>
      </c>
      <c r="AK2" s="9">
        <v>25.98</v>
      </c>
      <c r="AL2" s="9">
        <v>25</v>
      </c>
      <c r="AM2" s="9">
        <v>39</v>
      </c>
      <c r="AN2" s="9">
        <f>AO2+AP2+AX2</f>
        <v>28802.930890999996</v>
      </c>
      <c r="AO2" s="9">
        <v>892.74</v>
      </c>
      <c r="AP2" s="9">
        <f>SUM(AQ2:AW2)</f>
        <v>934.650891</v>
      </c>
      <c r="AR2" s="9">
        <v>30.650891000000001</v>
      </c>
      <c r="AS2" s="9">
        <v>439.08</v>
      </c>
      <c r="AT2" s="9">
        <v>166.3</v>
      </c>
      <c r="AU2" s="9">
        <v>232.12</v>
      </c>
      <c r="AV2" s="9">
        <v>51.8</v>
      </c>
      <c r="AW2" s="9">
        <v>14.7</v>
      </c>
      <c r="AX2" s="9">
        <f>SUM(AY2:BD2)</f>
        <v>26975.539999999997</v>
      </c>
      <c r="AY2" s="9">
        <f>BF2+BH2</f>
        <v>11508.720000000001</v>
      </c>
      <c r="AZ2" s="9">
        <v>5301.1</v>
      </c>
      <c r="BA2" s="9">
        <f>BM2</f>
        <v>713.1</v>
      </c>
      <c r="BB2" s="9">
        <f>BO2</f>
        <v>2919.06</v>
      </c>
      <c r="BC2" s="9">
        <f>BQ2</f>
        <v>2021.69</v>
      </c>
      <c r="BD2" s="25">
        <f>BI2+BK2</f>
        <v>4511.87</v>
      </c>
      <c r="BF2" s="9">
        <v>3984</v>
      </c>
      <c r="BG2" s="9">
        <v>7524.72</v>
      </c>
      <c r="BH2" s="9">
        <v>7524.72</v>
      </c>
      <c r="BI2" s="25">
        <v>826.87</v>
      </c>
      <c r="BJ2" s="9">
        <v>0</v>
      </c>
      <c r="BK2" s="9">
        <v>3685</v>
      </c>
      <c r="BL2" s="9">
        <v>713.1</v>
      </c>
      <c r="BM2" s="9">
        <v>713.1</v>
      </c>
      <c r="BN2" s="9">
        <v>2919.06</v>
      </c>
      <c r="BO2" s="9">
        <v>2919.06</v>
      </c>
      <c r="BP2" s="9">
        <v>2021.69</v>
      </c>
      <c r="BQ2" s="9">
        <v>2021.69</v>
      </c>
    </row>
    <row r="3" spans="1:69" s="9" customFormat="1" ht="29.15" x14ac:dyDescent="0.4">
      <c r="A3" s="46" t="s">
        <v>164</v>
      </c>
      <c r="B3" s="9">
        <f t="shared" ref="B3:B5" si="0">C3+S3+AG3</f>
        <v>1023.7073499999997</v>
      </c>
      <c r="C3" s="9">
        <f t="shared" ref="C3:C5" si="1">D3+G3+I3+K3+M3+Q3</f>
        <v>324.77299999999997</v>
      </c>
      <c r="D3" s="9">
        <f t="shared" ref="D3:D5" si="2">SUM(E3:F3)</f>
        <v>127.33</v>
      </c>
      <c r="E3" s="9">
        <v>104.03</v>
      </c>
      <c r="F3" s="9">
        <v>23.3</v>
      </c>
      <c r="G3" s="9">
        <f t="shared" ref="G3:G5" si="3">H3</f>
        <v>0</v>
      </c>
      <c r="H3" s="9">
        <v>0</v>
      </c>
      <c r="I3" s="9">
        <f t="shared" ref="I3:I5" si="4">J3</f>
        <v>113.08999999999999</v>
      </c>
      <c r="J3" s="9">
        <v>113.08999999999999</v>
      </c>
      <c r="K3" s="9">
        <f t="shared" ref="K3:K5" si="5">L3</f>
        <v>0.21299999999999999</v>
      </c>
      <c r="L3" s="9">
        <v>0.21299999999999999</v>
      </c>
      <c r="M3" s="9">
        <f t="shared" ref="M3:M5" si="6">SUM(N3:P3)</f>
        <v>0</v>
      </c>
      <c r="N3" s="9">
        <v>0</v>
      </c>
      <c r="O3" s="22"/>
      <c r="P3" s="9">
        <v>0</v>
      </c>
      <c r="Q3" s="9">
        <f t="shared" ref="Q3:Q5" si="7">R3</f>
        <v>84.14</v>
      </c>
      <c r="R3" s="9">
        <v>84.14</v>
      </c>
      <c r="S3" s="9">
        <f t="shared" ref="S3:S5" si="8">T3+W3+Z3+AB3+AE3</f>
        <v>215.20434999999975</v>
      </c>
      <c r="T3" s="9">
        <f t="shared" ref="T3:T5" si="9">SUM(U3:V3)</f>
        <v>53.614349999999753</v>
      </c>
      <c r="U3" s="9">
        <v>53.614349999999753</v>
      </c>
      <c r="V3" s="9">
        <v>0</v>
      </c>
      <c r="W3" s="9">
        <f t="shared" ref="W3:W5" si="10">SUM(X3:Y3)</f>
        <v>0</v>
      </c>
      <c r="X3" s="9">
        <v>0</v>
      </c>
      <c r="Y3" s="9">
        <v>0</v>
      </c>
      <c r="Z3" s="9">
        <f t="shared" ref="Z3:Z5" si="11">AA3</f>
        <v>161.59</v>
      </c>
      <c r="AA3" s="9">
        <v>161.59</v>
      </c>
      <c r="AB3" s="9">
        <f t="shared" ref="AB3:AB5" si="12">SUM(AC3:AD3)</f>
        <v>0</v>
      </c>
      <c r="AC3" s="9">
        <v>0</v>
      </c>
      <c r="AD3" s="9">
        <v>0</v>
      </c>
      <c r="AE3" s="9">
        <f t="shared" ref="AE3:AE5" si="13">AF3</f>
        <v>0</v>
      </c>
      <c r="AF3" s="9">
        <v>0</v>
      </c>
      <c r="AG3" s="9">
        <f t="shared" ref="AG3:AG5" si="14">AH3+AN3</f>
        <v>483.73</v>
      </c>
      <c r="AH3" s="9">
        <f t="shared" ref="AH3:AH5" si="15">AI3+AJ3</f>
        <v>10</v>
      </c>
      <c r="AI3" s="9">
        <v>10</v>
      </c>
      <c r="AJ3" s="9">
        <f t="shared" ref="AJ3:AJ5" si="16">SUM(AK3:AM3)</f>
        <v>0</v>
      </c>
      <c r="AN3" s="9">
        <f t="shared" ref="AN3:AN5" si="17">AO3+AP3+AX3</f>
        <v>473.73</v>
      </c>
      <c r="AO3" s="9">
        <v>3.24</v>
      </c>
      <c r="AP3" s="9">
        <f t="shared" ref="AP3:AP5" si="18">SUM(AQ3:AW3)</f>
        <v>0.81</v>
      </c>
      <c r="AT3" s="9">
        <v>0.81</v>
      </c>
      <c r="AX3" s="9">
        <f t="shared" ref="AX3:AX5" si="19">SUM(AY3:BD3)</f>
        <v>469.68</v>
      </c>
      <c r="AY3" s="9">
        <f t="shared" ref="AY3:AY5" si="20">BF3+BH3</f>
        <v>149.21</v>
      </c>
      <c r="AZ3" s="9">
        <v>193.63</v>
      </c>
      <c r="BA3" s="9">
        <f t="shared" ref="BA3:BA5" si="21">BM3</f>
        <v>56.64</v>
      </c>
      <c r="BB3" s="9">
        <f t="shared" ref="BB3:BB5" si="22">BO3</f>
        <v>0</v>
      </c>
      <c r="BC3" s="9">
        <f t="shared" ref="BC3:BC5" si="23">BQ3</f>
        <v>69.8</v>
      </c>
      <c r="BD3" s="25">
        <f t="shared" ref="BD3:BD5" si="24">BI3+BK3</f>
        <v>0.4</v>
      </c>
      <c r="BF3" s="9">
        <v>56.54</v>
      </c>
      <c r="BG3" s="9">
        <v>0</v>
      </c>
      <c r="BH3" s="9">
        <v>92.67</v>
      </c>
      <c r="BI3" s="25">
        <v>0.4</v>
      </c>
      <c r="BJ3" s="9">
        <v>0</v>
      </c>
      <c r="BK3" s="9">
        <v>0</v>
      </c>
      <c r="BL3" s="9">
        <v>28.32</v>
      </c>
      <c r="BM3" s="9">
        <v>56.64</v>
      </c>
      <c r="BN3" s="9">
        <v>0</v>
      </c>
      <c r="BO3" s="9">
        <v>0</v>
      </c>
      <c r="BP3" s="9">
        <v>0</v>
      </c>
      <c r="BQ3" s="9">
        <v>69.8</v>
      </c>
    </row>
    <row r="4" spans="1:69" s="9" customFormat="1" ht="29.15" x14ac:dyDescent="0.4">
      <c r="A4" s="46" t="s">
        <v>165</v>
      </c>
      <c r="B4" s="9">
        <f t="shared" si="0"/>
        <v>761.00157899999999</v>
      </c>
      <c r="C4" s="9">
        <f t="shared" si="1"/>
        <v>367.91300000000001</v>
      </c>
      <c r="D4" s="9">
        <f t="shared" si="2"/>
        <v>205.32300000000001</v>
      </c>
      <c r="E4" s="9">
        <v>43.552999999999997</v>
      </c>
      <c r="F4" s="9">
        <v>161.77000000000001</v>
      </c>
      <c r="G4" s="9">
        <f t="shared" si="3"/>
        <v>3</v>
      </c>
      <c r="H4" s="9">
        <v>3</v>
      </c>
      <c r="I4" s="9">
        <f t="shared" si="4"/>
        <v>28.5</v>
      </c>
      <c r="J4" s="9">
        <v>28.5</v>
      </c>
      <c r="K4" s="9">
        <f t="shared" si="5"/>
        <v>0.18</v>
      </c>
      <c r="L4" s="9">
        <v>0.18</v>
      </c>
      <c r="M4" s="9">
        <f t="shared" si="6"/>
        <v>87.41</v>
      </c>
      <c r="N4" s="9">
        <v>17.399999999999999</v>
      </c>
      <c r="O4" s="9">
        <v>42.41</v>
      </c>
      <c r="P4" s="9">
        <v>27.6</v>
      </c>
      <c r="Q4" s="9">
        <f t="shared" si="7"/>
        <v>43.5</v>
      </c>
      <c r="R4" s="9">
        <v>43.5</v>
      </c>
      <c r="S4" s="9">
        <f t="shared" si="8"/>
        <v>26.388579</v>
      </c>
      <c r="T4" s="9">
        <f t="shared" si="9"/>
        <v>0</v>
      </c>
      <c r="U4" s="9">
        <v>0</v>
      </c>
      <c r="V4" s="9">
        <v>0</v>
      </c>
      <c r="W4" s="9">
        <f t="shared" si="10"/>
        <v>0</v>
      </c>
      <c r="X4" s="9">
        <v>0</v>
      </c>
      <c r="Y4" s="9">
        <v>0</v>
      </c>
      <c r="Z4" s="9">
        <f t="shared" si="11"/>
        <v>22.613278999999999</v>
      </c>
      <c r="AA4" s="9">
        <v>22.613278999999999</v>
      </c>
      <c r="AB4" s="9">
        <f t="shared" si="12"/>
        <v>3.7753000000000001</v>
      </c>
      <c r="AC4" s="9">
        <v>0</v>
      </c>
      <c r="AD4" s="9">
        <v>3.7753000000000001</v>
      </c>
      <c r="AE4" s="9">
        <f t="shared" si="13"/>
        <v>0</v>
      </c>
      <c r="AF4" s="9">
        <v>0</v>
      </c>
      <c r="AG4" s="9">
        <f t="shared" si="14"/>
        <v>366.7</v>
      </c>
      <c r="AH4" s="9">
        <f>AI4+AJ4</f>
        <v>0</v>
      </c>
      <c r="AJ4" s="9">
        <f t="shared" si="16"/>
        <v>0</v>
      </c>
      <c r="AN4" s="9">
        <f t="shared" si="17"/>
        <v>366.7</v>
      </c>
      <c r="AO4" s="9">
        <v>28.33</v>
      </c>
      <c r="AP4" s="9">
        <f t="shared" si="18"/>
        <v>0</v>
      </c>
      <c r="AX4" s="9">
        <f t="shared" si="19"/>
        <v>338.37</v>
      </c>
      <c r="AY4" s="9">
        <f t="shared" si="20"/>
        <v>338.37</v>
      </c>
      <c r="AZ4" s="25">
        <v>0</v>
      </c>
      <c r="BA4" s="9">
        <f t="shared" si="21"/>
        <v>0</v>
      </c>
      <c r="BB4" s="9">
        <f t="shared" si="22"/>
        <v>0</v>
      </c>
      <c r="BC4" s="9">
        <f t="shared" si="23"/>
        <v>0</v>
      </c>
      <c r="BD4" s="25">
        <f t="shared" si="24"/>
        <v>0</v>
      </c>
      <c r="BF4" s="9">
        <v>20.700000000000003</v>
      </c>
      <c r="BG4" s="9">
        <v>49.56</v>
      </c>
      <c r="BH4" s="9">
        <v>317.67</v>
      </c>
      <c r="BI4" s="25">
        <v>0</v>
      </c>
      <c r="BJ4" s="9">
        <v>0</v>
      </c>
      <c r="BK4" s="9">
        <v>0</v>
      </c>
      <c r="BL4" s="9">
        <v>0</v>
      </c>
      <c r="BM4" s="9">
        <v>0</v>
      </c>
      <c r="BN4" s="9">
        <v>0</v>
      </c>
      <c r="BO4" s="9">
        <v>0</v>
      </c>
      <c r="BP4" s="9">
        <v>0</v>
      </c>
      <c r="BQ4" s="9">
        <v>0</v>
      </c>
    </row>
    <row r="5" spans="1:69" s="23" customFormat="1" ht="29.15" x14ac:dyDescent="0.4">
      <c r="A5" s="47" t="s">
        <v>166</v>
      </c>
      <c r="B5" s="23">
        <f t="shared" si="0"/>
        <v>54606.3282273</v>
      </c>
      <c r="C5" s="23">
        <f t="shared" si="1"/>
        <v>16671.824312299996</v>
      </c>
      <c r="D5" s="23">
        <f t="shared" si="2"/>
        <v>2745.3340000000003</v>
      </c>
      <c r="E5" s="23">
        <v>2155.1240000000003</v>
      </c>
      <c r="F5" s="23">
        <v>590.20999999999992</v>
      </c>
      <c r="G5" s="23">
        <f t="shared" si="3"/>
        <v>844.49599999999998</v>
      </c>
      <c r="H5" s="23">
        <v>844.49599999999998</v>
      </c>
      <c r="I5" s="23">
        <f t="shared" si="4"/>
        <v>797.09</v>
      </c>
      <c r="J5" s="23">
        <v>797.09</v>
      </c>
      <c r="K5" s="23">
        <f t="shared" si="5"/>
        <v>216.38199999999998</v>
      </c>
      <c r="L5" s="23">
        <v>216.38199999999998</v>
      </c>
      <c r="M5" s="23">
        <f t="shared" si="6"/>
        <v>1248.5216122999968</v>
      </c>
      <c r="N5" s="23">
        <v>349.8</v>
      </c>
      <c r="O5" s="32"/>
      <c r="P5" s="23">
        <v>898.72161229999688</v>
      </c>
      <c r="Q5" s="23">
        <f t="shared" si="7"/>
        <v>10820.000699999999</v>
      </c>
      <c r="R5" s="23">
        <v>10820.000699999999</v>
      </c>
      <c r="S5" s="23">
        <f t="shared" si="8"/>
        <v>8089.4662399999997</v>
      </c>
      <c r="T5" s="23">
        <f t="shared" si="9"/>
        <v>3233.1143499999998</v>
      </c>
      <c r="U5" s="23">
        <v>1979.1143499999998</v>
      </c>
      <c r="V5" s="23">
        <v>1254</v>
      </c>
      <c r="W5" s="23">
        <f t="shared" si="10"/>
        <v>361.6</v>
      </c>
      <c r="X5" s="23">
        <v>351.6</v>
      </c>
      <c r="Y5" s="23">
        <v>10</v>
      </c>
      <c r="Z5" s="23">
        <f t="shared" si="11"/>
        <v>1400.8971900000001</v>
      </c>
      <c r="AA5" s="23">
        <v>1400.8971900000001</v>
      </c>
      <c r="AB5" s="23">
        <f t="shared" si="12"/>
        <v>1531.4547</v>
      </c>
      <c r="AC5" s="23">
        <v>828.19</v>
      </c>
      <c r="AD5" s="23">
        <v>703.26469999999995</v>
      </c>
      <c r="AE5" s="23">
        <f t="shared" si="13"/>
        <v>1562.4</v>
      </c>
      <c r="AF5" s="23">
        <v>1562.4</v>
      </c>
      <c r="AG5" s="23">
        <f t="shared" si="14"/>
        <v>29845.037675000007</v>
      </c>
      <c r="AH5" s="23">
        <f t="shared" si="15"/>
        <v>935.08</v>
      </c>
      <c r="AI5" s="23">
        <v>845.1</v>
      </c>
      <c r="AJ5" s="23">
        <f t="shared" si="16"/>
        <v>89.98</v>
      </c>
      <c r="AK5" s="23">
        <v>25.98</v>
      </c>
      <c r="AL5" s="23">
        <v>25</v>
      </c>
      <c r="AM5" s="23">
        <v>39</v>
      </c>
      <c r="AN5" s="23">
        <f t="shared" si="17"/>
        <v>28909.957675000005</v>
      </c>
      <c r="AO5" s="23">
        <v>867.64678400000003</v>
      </c>
      <c r="AP5" s="23">
        <f t="shared" si="18"/>
        <v>935.46089100000006</v>
      </c>
      <c r="AR5" s="23">
        <v>30.650891000000001</v>
      </c>
      <c r="AS5" s="23">
        <v>439.08</v>
      </c>
      <c r="AT5" s="23">
        <f>AT2+AT3-AT4</f>
        <v>167.11</v>
      </c>
      <c r="AU5" s="23">
        <v>232.12</v>
      </c>
      <c r="AV5" s="23">
        <v>51.8</v>
      </c>
      <c r="AW5" s="23">
        <v>14.7</v>
      </c>
      <c r="AX5" s="23">
        <f t="shared" si="19"/>
        <v>27106.850000000006</v>
      </c>
      <c r="AY5" s="23">
        <f t="shared" si="20"/>
        <v>11319.560000000001</v>
      </c>
      <c r="AZ5" s="23">
        <v>5494.7300000000005</v>
      </c>
      <c r="BA5" s="23">
        <f t="shared" si="21"/>
        <v>769.74</v>
      </c>
      <c r="BB5" s="23">
        <f t="shared" si="22"/>
        <v>2919.06</v>
      </c>
      <c r="BC5" s="23">
        <f t="shared" si="23"/>
        <v>2091.4900000000002</v>
      </c>
      <c r="BD5" s="31">
        <f t="shared" si="24"/>
        <v>4512.2700000000004</v>
      </c>
      <c r="BF5" s="23">
        <v>4019.84</v>
      </c>
      <c r="BG5" s="23">
        <v>7475.16</v>
      </c>
      <c r="BH5" s="23">
        <v>7299.72</v>
      </c>
      <c r="BI5" s="31">
        <v>827.27</v>
      </c>
      <c r="BJ5" s="23">
        <v>0</v>
      </c>
      <c r="BK5" s="23">
        <v>3685</v>
      </c>
      <c r="BL5" s="23">
        <v>741.42000000000007</v>
      </c>
      <c r="BM5" s="23">
        <v>769.74</v>
      </c>
      <c r="BN5" s="23">
        <v>2919.06</v>
      </c>
      <c r="BO5" s="23">
        <v>2919.06</v>
      </c>
      <c r="BP5" s="23">
        <v>2021.69</v>
      </c>
      <c r="BQ5" s="23">
        <v>2091.4900000000002</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5370C-413B-461F-B81B-193228A7ABE5}">
  <sheetPr codeName="Sheet10"/>
  <dimension ref="A1:AX70"/>
  <sheetViews>
    <sheetView showGridLines="0" zoomScaleNormal="100" workbookViewId="0">
      <pane xSplit="1" ySplit="1" topLeftCell="B2" activePane="bottomRight" state="frozen"/>
      <selection pane="topRight" activeCell="B1" sqref="B1"/>
      <selection pane="bottomLeft" activeCell="A2" sqref="A2"/>
      <selection pane="bottomRight"/>
    </sheetView>
  </sheetViews>
  <sheetFormatPr defaultColWidth="9.07421875" defaultRowHeight="14.6" x14ac:dyDescent="0.4"/>
  <cols>
    <col min="1" max="1" width="37.84375" style="27" customWidth="1"/>
    <col min="2" max="3" width="21.4609375" style="27" customWidth="1"/>
    <col min="4" max="4" width="20.3046875" style="27" customWidth="1"/>
    <col min="5" max="5" width="23" style="27" bestFit="1" customWidth="1"/>
    <col min="6" max="12" width="9.07421875" style="27" customWidth="1"/>
    <col min="13" max="13" width="10.84375" style="27" customWidth="1"/>
    <col min="14" max="14" width="12.4609375" style="27" customWidth="1"/>
    <col min="15" max="17" width="9.07421875" style="27" customWidth="1"/>
    <col min="18" max="18" width="14.4609375" style="27" customWidth="1"/>
    <col min="19" max="19" width="11.07421875" style="27" bestFit="1" customWidth="1"/>
    <col min="20" max="20" width="10.69140625" style="27" customWidth="1"/>
    <col min="21" max="21" width="11.4609375" style="27" customWidth="1"/>
    <col min="22" max="25" width="9.07421875" style="27" customWidth="1"/>
    <col min="26" max="26" width="10.53515625" style="27" customWidth="1"/>
    <col min="27" max="28" width="9.07421875" style="27" customWidth="1"/>
    <col min="29" max="29" width="11.4609375" style="27" customWidth="1"/>
    <col min="30" max="32" width="9.07421875" style="27" customWidth="1"/>
    <col min="33" max="33" width="9.3046875" style="27" bestFit="1" customWidth="1"/>
    <col min="34" max="42" width="9.07421875" style="27" customWidth="1"/>
    <col min="43" max="49" width="9.07421875" style="27" hidden="1" customWidth="1"/>
    <col min="50" max="50" width="9.07421875" style="27" customWidth="1" collapsed="1"/>
    <col min="51" max="56" width="9.07421875" style="27" customWidth="1"/>
    <col min="57" max="60" width="9.07421875" style="27"/>
    <col min="61" max="61" width="9.3046875" style="27" bestFit="1" customWidth="1"/>
    <col min="62" max="16384" width="9.07421875" style="27"/>
  </cols>
  <sheetData>
    <row r="1" spans="1:5" ht="29.15" x14ac:dyDescent="0.4">
      <c r="A1" s="260" t="s">
        <v>199</v>
      </c>
      <c r="B1" s="326" t="s">
        <v>556</v>
      </c>
      <c r="C1" s="326" t="s">
        <v>558</v>
      </c>
      <c r="D1" s="326" t="s">
        <v>557</v>
      </c>
      <c r="E1" s="327" t="s">
        <v>112</v>
      </c>
    </row>
    <row r="2" spans="1:5" x14ac:dyDescent="0.4">
      <c r="A2" s="323" t="s">
        <v>16</v>
      </c>
      <c r="B2" s="79">
        <f>B3+B19+B33</f>
        <v>20840.019709604927</v>
      </c>
      <c r="C2" s="79">
        <f>C3+C19+C33</f>
        <v>1482.4091814696333</v>
      </c>
      <c r="D2" s="79">
        <f>D3+D19+D33</f>
        <v>3751.007336740337</v>
      </c>
      <c r="E2" s="328">
        <f>E3+E19+E33</f>
        <v>0.15755126719896473</v>
      </c>
    </row>
    <row r="3" spans="1:5" x14ac:dyDescent="0.4">
      <c r="A3" s="243" t="s">
        <v>33</v>
      </c>
      <c r="B3" s="60">
        <f>B4+B7+B9+B11+B13+B17</f>
        <v>18058.591632337699</v>
      </c>
      <c r="C3" s="60">
        <f>C4+C7+C9+C11+C13+C17</f>
        <v>1204.8607009193001</v>
      </c>
      <c r="D3" s="60">
        <f>D4+D7+D9+D11+D13+D17</f>
        <v>3067.360058850214</v>
      </c>
      <c r="E3" s="329">
        <f>E4+E7+E9+E11+E13+E17</f>
        <v>3.0841305739E-5</v>
      </c>
    </row>
    <row r="4" spans="1:5" x14ac:dyDescent="0.4">
      <c r="A4" s="244" t="s">
        <v>17</v>
      </c>
      <c r="B4" s="62">
        <f>SUM(B5:B6)</f>
        <v>108.17</v>
      </c>
      <c r="C4" s="62">
        <f>SUM(C5:C6)</f>
        <v>60.16</v>
      </c>
      <c r="D4" s="62">
        <f>SUM(D5:D6)</f>
        <v>1603</v>
      </c>
      <c r="E4" s="113">
        <f>SUM(E5:E6)</f>
        <v>0</v>
      </c>
    </row>
    <row r="5" spans="1:5" x14ac:dyDescent="0.4">
      <c r="A5" s="263" t="s">
        <v>18</v>
      </c>
      <c r="B5" s="57">
        <v>60.53</v>
      </c>
      <c r="C5" s="57">
        <v>59.9</v>
      </c>
      <c r="D5" s="57">
        <v>1380</v>
      </c>
      <c r="E5" s="393"/>
    </row>
    <row r="6" spans="1:5" x14ac:dyDescent="0.4">
      <c r="A6" s="263" t="s">
        <v>19</v>
      </c>
      <c r="B6" s="57">
        <v>47.64</v>
      </c>
      <c r="C6" s="57">
        <v>0.26</v>
      </c>
      <c r="D6" s="57">
        <v>223</v>
      </c>
      <c r="E6" s="393">
        <v>0</v>
      </c>
    </row>
    <row r="7" spans="1:5" x14ac:dyDescent="0.4">
      <c r="A7" s="244" t="s">
        <v>20</v>
      </c>
      <c r="B7" s="62">
        <f>B8</f>
        <v>2347.21</v>
      </c>
      <c r="C7" s="62">
        <f>C8</f>
        <v>118.58000000000001</v>
      </c>
      <c r="D7" s="62">
        <f>D8</f>
        <v>0</v>
      </c>
      <c r="E7" s="113">
        <f>E8</f>
        <v>0</v>
      </c>
    </row>
    <row r="8" spans="1:5" x14ac:dyDescent="0.4">
      <c r="A8" s="263" t="s">
        <v>21</v>
      </c>
      <c r="B8" s="29">
        <v>2347.21</v>
      </c>
      <c r="C8" s="29">
        <v>118.58000000000001</v>
      </c>
      <c r="D8" s="29">
        <v>0</v>
      </c>
      <c r="E8" s="74">
        <v>0</v>
      </c>
    </row>
    <row r="9" spans="1:5" x14ac:dyDescent="0.4">
      <c r="A9" s="244" t="s">
        <v>234</v>
      </c>
      <c r="B9" s="62">
        <f>B10</f>
        <v>0</v>
      </c>
      <c r="C9" s="62">
        <f>C10</f>
        <v>0</v>
      </c>
      <c r="D9" s="62">
        <f>D10</f>
        <v>0</v>
      </c>
      <c r="E9" s="113">
        <f>E10</f>
        <v>0</v>
      </c>
    </row>
    <row r="10" spans="1:5" x14ac:dyDescent="0.4">
      <c r="A10" s="263" t="s">
        <v>22</v>
      </c>
      <c r="B10" s="57"/>
      <c r="C10" s="57"/>
      <c r="D10" s="57"/>
      <c r="E10" s="393"/>
    </row>
    <row r="11" spans="1:5" x14ac:dyDescent="0.4">
      <c r="A11" s="244" t="s">
        <v>28</v>
      </c>
      <c r="B11" s="62">
        <f>B12</f>
        <v>15601.91</v>
      </c>
      <c r="C11" s="62">
        <f>C12</f>
        <v>1026.1200000000001</v>
      </c>
      <c r="D11" s="62">
        <f>D12</f>
        <v>1096.79</v>
      </c>
      <c r="E11" s="113">
        <f>E12</f>
        <v>0</v>
      </c>
    </row>
    <row r="12" spans="1:5" x14ac:dyDescent="0.4">
      <c r="A12" s="263" t="s">
        <v>29</v>
      </c>
      <c r="B12" s="29">
        <v>15601.91</v>
      </c>
      <c r="C12" s="29">
        <v>1026.1200000000001</v>
      </c>
      <c r="D12" s="29">
        <v>1096.79</v>
      </c>
      <c r="E12" s="74">
        <v>0</v>
      </c>
    </row>
    <row r="13" spans="1:5" x14ac:dyDescent="0.4">
      <c r="A13" s="244" t="s">
        <v>24</v>
      </c>
      <c r="B13" s="62">
        <f>SUM(B14:B16)</f>
        <v>1.3</v>
      </c>
      <c r="C13" s="62">
        <f>SUM(C14:C16)</f>
        <v>0</v>
      </c>
      <c r="D13" s="62">
        <f>SUM(D14:D16)</f>
        <v>367.57</v>
      </c>
      <c r="E13" s="113">
        <f>SUM(E14:E16)</f>
        <v>0</v>
      </c>
    </row>
    <row r="14" spans="1:5" x14ac:dyDescent="0.4">
      <c r="A14" s="263" t="s">
        <v>25</v>
      </c>
      <c r="B14" s="29">
        <v>0</v>
      </c>
      <c r="C14" s="29">
        <v>0</v>
      </c>
      <c r="D14" s="29">
        <v>365</v>
      </c>
      <c r="E14" s="74">
        <v>0</v>
      </c>
    </row>
    <row r="15" spans="1:5" x14ac:dyDescent="0.4">
      <c r="A15" s="263" t="s">
        <v>26</v>
      </c>
      <c r="B15" s="29">
        <v>0</v>
      </c>
      <c r="C15" s="29">
        <v>0</v>
      </c>
      <c r="D15" s="29">
        <v>0.31</v>
      </c>
      <c r="E15" s="74">
        <v>0</v>
      </c>
    </row>
    <row r="16" spans="1:5" x14ac:dyDescent="0.4">
      <c r="A16" s="263" t="s">
        <v>27</v>
      </c>
      <c r="B16" s="29">
        <v>1.3</v>
      </c>
      <c r="C16" s="29">
        <v>0</v>
      </c>
      <c r="D16" s="29">
        <v>2.2599999999999998</v>
      </c>
      <c r="E16" s="74">
        <v>0</v>
      </c>
    </row>
    <row r="17" spans="1:5" x14ac:dyDescent="0.4">
      <c r="A17" s="244" t="s">
        <v>30</v>
      </c>
      <c r="B17" s="62">
        <f>B18</f>
        <v>1.6323377000000002E-3</v>
      </c>
      <c r="C17" s="62">
        <f>C18</f>
        <v>7.0091930000000004E-4</v>
      </c>
      <c r="D17" s="62">
        <f>D18</f>
        <v>5.8850213813899997E-5</v>
      </c>
      <c r="E17" s="113">
        <f>E18</f>
        <v>3.0841305739E-5</v>
      </c>
    </row>
    <row r="18" spans="1:5" x14ac:dyDescent="0.4">
      <c r="A18" s="263" t="s">
        <v>31</v>
      </c>
      <c r="B18" s="29">
        <v>1.6323377000000002E-3</v>
      </c>
      <c r="C18" s="29">
        <v>7.0091930000000004E-4</v>
      </c>
      <c r="D18" s="29">
        <v>5.8850213813899997E-5</v>
      </c>
      <c r="E18" s="74">
        <v>3.0841305739E-5</v>
      </c>
    </row>
    <row r="19" spans="1:5" x14ac:dyDescent="0.4">
      <c r="A19" s="243" t="s">
        <v>32</v>
      </c>
      <c r="B19" s="60">
        <f>B20+B23+B26+B28+B31</f>
        <v>2730.4349368722283</v>
      </c>
      <c r="C19" s="60">
        <f>C20+C23+C26+C28+C31</f>
        <v>179.71840653283306</v>
      </c>
      <c r="D19" s="60">
        <f>D20+D23+D26+D28+D31</f>
        <v>328.21727789012334</v>
      </c>
      <c r="E19" s="329">
        <f>E20+E23+E26+E28+E31</f>
        <v>0.11751776255322573</v>
      </c>
    </row>
    <row r="20" spans="1:5" x14ac:dyDescent="0.4">
      <c r="A20" s="244" t="s">
        <v>34</v>
      </c>
      <c r="B20" s="62">
        <f>SUM(B21:B22)</f>
        <v>637.23</v>
      </c>
      <c r="C20" s="62">
        <f>SUM(C21:C22)</f>
        <v>42.79</v>
      </c>
      <c r="D20" s="62">
        <f>SUM(D21:D22)</f>
        <v>6.94</v>
      </c>
      <c r="E20" s="113">
        <f>SUM(E21:E22)</f>
        <v>0</v>
      </c>
    </row>
    <row r="21" spans="1:5" x14ac:dyDescent="0.4">
      <c r="A21" s="263" t="s">
        <v>35</v>
      </c>
      <c r="B21" s="57">
        <v>637.23</v>
      </c>
      <c r="C21" s="57">
        <v>42.79</v>
      </c>
      <c r="D21" s="57">
        <v>6.94</v>
      </c>
      <c r="E21" s="393"/>
    </row>
    <row r="22" spans="1:5" x14ac:dyDescent="0.4">
      <c r="A22" s="263" t="s">
        <v>36</v>
      </c>
      <c r="B22" s="325"/>
      <c r="C22" s="325"/>
      <c r="D22" s="325"/>
      <c r="E22" s="330"/>
    </row>
    <row r="23" spans="1:5" x14ac:dyDescent="0.4">
      <c r="A23" s="244" t="s">
        <v>37</v>
      </c>
      <c r="B23" s="62">
        <f>SUM(B24:B25)</f>
        <v>0</v>
      </c>
      <c r="C23" s="62">
        <f>SUM(C24:C25)</f>
        <v>0</v>
      </c>
      <c r="D23" s="62">
        <f>SUM(D24:D25)</f>
        <v>0</v>
      </c>
      <c r="E23" s="113">
        <f>SUM(E24:E25)</f>
        <v>0</v>
      </c>
    </row>
    <row r="24" spans="1:5" x14ac:dyDescent="0.4">
      <c r="A24" s="263" t="s">
        <v>38</v>
      </c>
      <c r="B24" s="325"/>
      <c r="C24" s="325"/>
      <c r="D24" s="325"/>
      <c r="E24" s="330"/>
    </row>
    <row r="25" spans="1:5" x14ac:dyDescent="0.4">
      <c r="A25" s="263" t="s">
        <v>39</v>
      </c>
      <c r="B25" s="325"/>
      <c r="C25" s="325"/>
      <c r="D25" s="325"/>
      <c r="E25" s="330"/>
    </row>
    <row r="26" spans="1:5" x14ac:dyDescent="0.4">
      <c r="A26" s="244" t="s">
        <v>40</v>
      </c>
      <c r="B26" s="62">
        <f>B27</f>
        <v>56.804936872227927</v>
      </c>
      <c r="C26" s="62">
        <f>C27</f>
        <v>116.76840653283307</v>
      </c>
      <c r="D26" s="62">
        <f>D27</f>
        <v>116.07727789012338</v>
      </c>
      <c r="E26" s="113">
        <f>E27</f>
        <v>7.9517762553225721E-2</v>
      </c>
    </row>
    <row r="27" spans="1:5" x14ac:dyDescent="0.4">
      <c r="A27" s="263" t="s">
        <v>41</v>
      </c>
      <c r="B27" s="29">
        <v>56.804936872227927</v>
      </c>
      <c r="C27" s="29">
        <v>116.76840653283307</v>
      </c>
      <c r="D27" s="29">
        <v>116.07727789012338</v>
      </c>
      <c r="E27" s="74">
        <v>7.9517762553225721E-2</v>
      </c>
    </row>
    <row r="28" spans="1:5" x14ac:dyDescent="0.4">
      <c r="A28" s="244" t="s">
        <v>42</v>
      </c>
      <c r="B28" s="62">
        <f>SUM(B29:B30)</f>
        <v>0</v>
      </c>
      <c r="C28" s="62">
        <f>SUM(C29:C30)</f>
        <v>0</v>
      </c>
      <c r="D28" s="62">
        <f>SUM(D29:D30)</f>
        <v>0</v>
      </c>
      <c r="E28" s="113">
        <f>SUM(E29:E30)</f>
        <v>0</v>
      </c>
    </row>
    <row r="29" spans="1:5" x14ac:dyDescent="0.4">
      <c r="A29" s="263" t="s">
        <v>43</v>
      </c>
      <c r="B29" s="57"/>
      <c r="C29" s="57"/>
      <c r="D29" s="57"/>
      <c r="E29" s="393"/>
    </row>
    <row r="30" spans="1:5" x14ac:dyDescent="0.4">
      <c r="A30" s="263" t="s">
        <v>44</v>
      </c>
      <c r="B30" s="57"/>
      <c r="C30" s="57"/>
      <c r="D30" s="57"/>
      <c r="E30" s="393"/>
    </row>
    <row r="31" spans="1:5" x14ac:dyDescent="0.4">
      <c r="A31" s="244" t="s">
        <v>45</v>
      </c>
      <c r="B31" s="62">
        <f>B32</f>
        <v>2036.4000000000003</v>
      </c>
      <c r="C31" s="62">
        <f>C32</f>
        <v>20.16</v>
      </c>
      <c r="D31" s="62">
        <f>D32</f>
        <v>205.19999999999996</v>
      </c>
      <c r="E31" s="113">
        <f>E32</f>
        <v>3.8000000000000006E-2</v>
      </c>
    </row>
    <row r="32" spans="1:5" x14ac:dyDescent="0.4">
      <c r="A32" s="263" t="s">
        <v>46</v>
      </c>
      <c r="B32" s="29">
        <v>2036.4000000000003</v>
      </c>
      <c r="C32" s="29">
        <v>20.16</v>
      </c>
      <c r="D32" s="29">
        <v>205.19999999999996</v>
      </c>
      <c r="E32" s="74">
        <v>3.8000000000000006E-2</v>
      </c>
    </row>
    <row r="33" spans="1:5" x14ac:dyDescent="0.4">
      <c r="A33" s="243" t="s">
        <v>47</v>
      </c>
      <c r="B33" s="60">
        <f>B34+B40</f>
        <v>50.993140394999998</v>
      </c>
      <c r="C33" s="60">
        <f>C34+C40</f>
        <v>97.830074017499996</v>
      </c>
      <c r="D33" s="60">
        <f>D34+D40</f>
        <v>355.43</v>
      </c>
      <c r="E33" s="329">
        <f>E34+E40</f>
        <v>4.0002663340000001E-2</v>
      </c>
    </row>
    <row r="34" spans="1:5" x14ac:dyDescent="0.4">
      <c r="A34" s="244" t="s">
        <v>48</v>
      </c>
      <c r="B34" s="62">
        <f>B35+B36</f>
        <v>37</v>
      </c>
      <c r="C34" s="62">
        <f>C35+C36</f>
        <v>0</v>
      </c>
      <c r="D34" s="62">
        <f>D35+D36</f>
        <v>57</v>
      </c>
      <c r="E34" s="113">
        <f>E35+E36</f>
        <v>0</v>
      </c>
    </row>
    <row r="35" spans="1:5" x14ac:dyDescent="0.4">
      <c r="A35" s="263" t="s">
        <v>49</v>
      </c>
      <c r="B35" s="29">
        <v>37</v>
      </c>
      <c r="C35" s="29">
        <v>0</v>
      </c>
      <c r="D35" s="29">
        <v>57</v>
      </c>
      <c r="E35" s="74">
        <v>0</v>
      </c>
    </row>
    <row r="36" spans="1:5" x14ac:dyDescent="0.4">
      <c r="A36" s="263" t="s">
        <v>39</v>
      </c>
      <c r="B36" s="29">
        <f>SUM(B37:B39)</f>
        <v>0</v>
      </c>
      <c r="C36" s="29">
        <f>SUM(C37:C39)</f>
        <v>0</v>
      </c>
      <c r="D36" s="29">
        <f>SUM(D37:D39)</f>
        <v>0</v>
      </c>
      <c r="E36" s="74">
        <f>SUM(E37:E39)</f>
        <v>0</v>
      </c>
    </row>
    <row r="37" spans="1:5" hidden="1" x14ac:dyDescent="0.4">
      <c r="A37" s="263" t="s">
        <v>101</v>
      </c>
      <c r="B37" s="29"/>
      <c r="C37" s="29"/>
      <c r="D37" s="29"/>
      <c r="E37" s="74"/>
    </row>
    <row r="38" spans="1:5" hidden="1" x14ac:dyDescent="0.4">
      <c r="A38" s="263" t="s">
        <v>102</v>
      </c>
      <c r="B38" s="29"/>
      <c r="C38" s="29"/>
      <c r="D38" s="29"/>
      <c r="E38" s="74"/>
    </row>
    <row r="39" spans="1:5" hidden="1" x14ac:dyDescent="0.4">
      <c r="A39" s="263" t="s">
        <v>103</v>
      </c>
      <c r="B39" s="29"/>
      <c r="C39" s="29"/>
      <c r="D39" s="29"/>
      <c r="E39" s="74"/>
    </row>
    <row r="40" spans="1:5" x14ac:dyDescent="0.4">
      <c r="A40" s="244" t="s">
        <v>698</v>
      </c>
      <c r="B40" s="62">
        <f>B41+B42+B50</f>
        <v>13.993140394999999</v>
      </c>
      <c r="C40" s="62">
        <f>C41+C42+C50</f>
        <v>97.830074017499996</v>
      </c>
      <c r="D40" s="62">
        <f>D41+D42+D50</f>
        <v>298.43</v>
      </c>
      <c r="E40" s="113">
        <f>E41+E42+E50</f>
        <v>4.0002663340000001E-2</v>
      </c>
    </row>
    <row r="41" spans="1:5" x14ac:dyDescent="0.4">
      <c r="A41" s="263" t="s">
        <v>51</v>
      </c>
      <c r="B41" s="29">
        <v>0.95</v>
      </c>
      <c r="C41" s="29">
        <v>0</v>
      </c>
      <c r="D41" s="29">
        <v>206.5</v>
      </c>
      <c r="E41" s="74">
        <v>0</v>
      </c>
    </row>
    <row r="42" spans="1:5" x14ac:dyDescent="0.4">
      <c r="A42" s="263" t="s">
        <v>39</v>
      </c>
      <c r="B42" s="29">
        <f>SUM(B43:B49)</f>
        <v>0</v>
      </c>
      <c r="C42" s="29">
        <f>SUM(C43:C49)</f>
        <v>0</v>
      </c>
      <c r="D42" s="29">
        <f>SUM(D43:D49)</f>
        <v>0</v>
      </c>
      <c r="E42" s="74">
        <f>SUM(E43:E49)</f>
        <v>0</v>
      </c>
    </row>
    <row r="43" spans="1:5" hidden="1" x14ac:dyDescent="0.4">
      <c r="A43" s="263" t="s">
        <v>104</v>
      </c>
      <c r="B43" s="29"/>
      <c r="C43" s="29"/>
      <c r="D43" s="29"/>
      <c r="E43" s="74"/>
    </row>
    <row r="44" spans="1:5" hidden="1" x14ac:dyDescent="0.4">
      <c r="A44" s="263" t="s">
        <v>105</v>
      </c>
      <c r="B44" s="29"/>
      <c r="C44" s="29"/>
      <c r="D44" s="29"/>
      <c r="E44" s="74"/>
    </row>
    <row r="45" spans="1:5" hidden="1" x14ac:dyDescent="0.4">
      <c r="A45" s="263" t="s">
        <v>106</v>
      </c>
      <c r="B45" s="29"/>
      <c r="C45" s="29"/>
      <c r="D45" s="29"/>
      <c r="E45" s="74"/>
    </row>
    <row r="46" spans="1:5" hidden="1" x14ac:dyDescent="0.4">
      <c r="A46" s="263" t="s">
        <v>107</v>
      </c>
      <c r="B46" s="29"/>
      <c r="C46" s="29"/>
      <c r="D46" s="29"/>
      <c r="E46" s="74"/>
    </row>
    <row r="47" spans="1:5" hidden="1" x14ac:dyDescent="0.4">
      <c r="A47" s="263" t="s">
        <v>108</v>
      </c>
      <c r="B47" s="29"/>
      <c r="C47" s="29"/>
      <c r="D47" s="29"/>
      <c r="E47" s="74"/>
    </row>
    <row r="48" spans="1:5" hidden="1" x14ac:dyDescent="0.4">
      <c r="A48" s="263" t="s">
        <v>109</v>
      </c>
      <c r="B48" s="29"/>
      <c r="C48" s="29"/>
      <c r="D48" s="29"/>
      <c r="E48" s="74"/>
    </row>
    <row r="49" spans="1:5" hidden="1" x14ac:dyDescent="0.4">
      <c r="A49" s="263" t="s">
        <v>110</v>
      </c>
      <c r="B49" s="29"/>
      <c r="C49" s="29"/>
      <c r="D49" s="29"/>
      <c r="E49" s="74"/>
    </row>
    <row r="50" spans="1:5" x14ac:dyDescent="0.4">
      <c r="A50" s="324" t="s">
        <v>52</v>
      </c>
      <c r="B50" s="65">
        <f>SUM(B51:B56)</f>
        <v>13.043140395</v>
      </c>
      <c r="C50" s="65">
        <f>SUM(C51:C56)</f>
        <v>97.830074017499996</v>
      </c>
      <c r="D50" s="65">
        <f>SUM(D51:D56)</f>
        <v>91.929999999999993</v>
      </c>
      <c r="E50" s="331">
        <f>SUM(E51:E56)</f>
        <v>4.0002663340000001E-2</v>
      </c>
    </row>
    <row r="51" spans="1:5" x14ac:dyDescent="0.4">
      <c r="A51" s="263" t="s">
        <v>53</v>
      </c>
      <c r="B51" s="57"/>
      <c r="C51" s="57"/>
      <c r="D51" s="57"/>
      <c r="E51" s="393"/>
    </row>
    <row r="52" spans="1:5" x14ac:dyDescent="0.4">
      <c r="A52" s="263" t="s">
        <v>54</v>
      </c>
      <c r="B52" s="57">
        <v>5.41</v>
      </c>
      <c r="C52" s="57">
        <v>0.17</v>
      </c>
      <c r="D52" s="57">
        <v>25.8</v>
      </c>
      <c r="E52" s="393">
        <v>0.02</v>
      </c>
    </row>
    <row r="53" spans="1:5" x14ac:dyDescent="0.4">
      <c r="A53" s="263" t="s">
        <v>58</v>
      </c>
      <c r="B53" s="57">
        <v>0.113140395</v>
      </c>
      <c r="C53" s="57">
        <v>7.4017500000000001E-5</v>
      </c>
      <c r="D53" s="57"/>
      <c r="E53" s="393">
        <v>2.6633399999999998E-6</v>
      </c>
    </row>
    <row r="54" spans="1:5" x14ac:dyDescent="0.4">
      <c r="A54" s="263" t="s">
        <v>56</v>
      </c>
      <c r="B54" s="57"/>
      <c r="C54" s="57"/>
      <c r="D54" s="57"/>
      <c r="E54" s="393"/>
    </row>
    <row r="55" spans="1:5" x14ac:dyDescent="0.4">
      <c r="A55" s="263" t="s">
        <v>55</v>
      </c>
      <c r="B55" s="57"/>
      <c r="C55" s="57"/>
      <c r="D55" s="57"/>
      <c r="E55" s="393"/>
    </row>
    <row r="56" spans="1:5" ht="15" thickBot="1" x14ac:dyDescent="0.45">
      <c r="A56" s="277" t="s">
        <v>57</v>
      </c>
      <c r="B56" s="431">
        <v>7.52</v>
      </c>
      <c r="C56" s="431">
        <v>97.66</v>
      </c>
      <c r="D56" s="431">
        <v>66.13</v>
      </c>
      <c r="E56" s="432">
        <v>0.02</v>
      </c>
    </row>
    <row r="57" spans="1:5" hidden="1" x14ac:dyDescent="0.4">
      <c r="A57" s="16"/>
      <c r="B57" s="9"/>
      <c r="C57" s="9"/>
      <c r="D57" s="9"/>
      <c r="E57" s="9"/>
    </row>
    <row r="58" spans="1:5" hidden="1" x14ac:dyDescent="0.4">
      <c r="A58" s="16" t="s">
        <v>208</v>
      </c>
      <c r="B58" s="9"/>
      <c r="C58" s="9"/>
      <c r="D58" s="9"/>
      <c r="E58" s="9"/>
    </row>
    <row r="59" spans="1:5" hidden="1" x14ac:dyDescent="0.4">
      <c r="A59" s="16" t="s">
        <v>210</v>
      </c>
      <c r="B59" s="22"/>
      <c r="C59" s="22"/>
      <c r="D59" s="22"/>
      <c r="E59" s="22"/>
    </row>
    <row r="60" spans="1:5" hidden="1" x14ac:dyDescent="0.4">
      <c r="A60" s="16" t="s">
        <v>209</v>
      </c>
      <c r="B60" s="22"/>
      <c r="C60" s="22"/>
      <c r="D60" s="22"/>
      <c r="E60" s="22"/>
    </row>
    <row r="61" spans="1:5" hidden="1" x14ac:dyDescent="0.4">
      <c r="A61" s="16" t="s">
        <v>211</v>
      </c>
      <c r="B61" s="9">
        <v>2.1049217213192</v>
      </c>
      <c r="C61" s="9">
        <v>0.16821198593014486</v>
      </c>
      <c r="D61" s="9">
        <v>17.183801756051889</v>
      </c>
      <c r="E61" s="9">
        <v>0.32115112750000002</v>
      </c>
    </row>
    <row r="62" spans="1:5" hidden="1" x14ac:dyDescent="0.4">
      <c r="A62" s="16" t="s">
        <v>212</v>
      </c>
      <c r="B62" s="22"/>
      <c r="C62" s="22"/>
      <c r="D62" s="22"/>
      <c r="E62" s="22"/>
    </row>
    <row r="63" spans="1:5" hidden="1" x14ac:dyDescent="0.4">
      <c r="A63" s="16" t="s">
        <v>213</v>
      </c>
      <c r="B63" s="22"/>
      <c r="C63" s="22"/>
      <c r="D63" s="22"/>
      <c r="E63" s="22"/>
    </row>
    <row r="64" spans="1:5" hidden="1" x14ac:dyDescent="0.4">
      <c r="A64" s="16" t="s">
        <v>218</v>
      </c>
      <c r="B64" s="9"/>
      <c r="C64" s="9"/>
      <c r="D64" s="9"/>
      <c r="E64" s="9"/>
    </row>
    <row r="65" spans="1:5" hidden="1" x14ac:dyDescent="0.4">
      <c r="A65" s="16" t="s">
        <v>219</v>
      </c>
      <c r="B65" s="9"/>
      <c r="C65" s="9"/>
      <c r="D65" s="9"/>
      <c r="E65" s="9"/>
    </row>
    <row r="66" spans="1:5" hidden="1" x14ac:dyDescent="0.4">
      <c r="A66" s="16" t="s">
        <v>214</v>
      </c>
      <c r="B66" s="9"/>
      <c r="C66" s="9"/>
      <c r="D66" s="9"/>
      <c r="E66" s="9"/>
    </row>
    <row r="67" spans="1:5" hidden="1" x14ac:dyDescent="0.4">
      <c r="A67" s="16" t="s">
        <v>215</v>
      </c>
      <c r="B67" s="9"/>
      <c r="C67" s="9"/>
      <c r="D67" s="9"/>
      <c r="E67" s="9"/>
    </row>
    <row r="68" spans="1:5" hidden="1" x14ac:dyDescent="0.4">
      <c r="A68" s="16" t="s">
        <v>216</v>
      </c>
      <c r="B68" s="9"/>
      <c r="C68" s="9"/>
      <c r="D68" s="9"/>
      <c r="E68" s="9"/>
    </row>
    <row r="69" spans="1:5" hidden="1" x14ac:dyDescent="0.4">
      <c r="A69" s="16" t="s">
        <v>217</v>
      </c>
      <c r="B69" s="9"/>
      <c r="C69" s="9"/>
      <c r="D69" s="9"/>
      <c r="E69" s="9"/>
    </row>
    <row r="70" spans="1:5" ht="65.25" customHeight="1" x14ac:dyDescent="0.4">
      <c r="A70" s="433" t="s">
        <v>699</v>
      </c>
    </row>
  </sheetData>
  <sheetProtection algorithmName="SHA-512" hashValue="6uYqoWfWp6vlTy0eYm/2dmnp8xImsTtcwR1kDlounmzN5+GKs08Fnwj0HxovLH/vSXDEGZFCXjJ6lTofkjKRtQ==" saltValue="O+eIuMCUcpKOkIuh8rzbGQ==" spinCount="100000" sheet="1" objects="1" scenarios="1"/>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EE2A3-C910-4DF2-9A03-0994A3E37622}">
  <dimension ref="A1"/>
  <sheetViews>
    <sheetView workbookViewId="0">
      <selection activeCell="O40" sqref="O40"/>
    </sheetView>
  </sheetViews>
  <sheetFormatPr defaultRowHeight="14.6" x14ac:dyDescent="0.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B92A8-F073-48D3-9F88-ABC2594D7BF4}">
  <sheetPr codeName="Sheet2"/>
  <dimension ref="A1:BO61"/>
  <sheetViews>
    <sheetView showGridLines="0" topLeftCell="AL31" zoomScaleNormal="100" workbookViewId="0">
      <selection activeCell="AO61" sqref="AO61"/>
    </sheetView>
  </sheetViews>
  <sheetFormatPr defaultRowHeight="14.6" outlineLevelCol="2" x14ac:dyDescent="0.4"/>
  <cols>
    <col min="1" max="1" width="41.84375" customWidth="1"/>
    <col min="2" max="2" width="15.3046875" bestFit="1" customWidth="1"/>
    <col min="3" max="3" width="14.3046875" bestFit="1" customWidth="1"/>
    <col min="4" max="4" width="14.3046875" style="511" customWidth="1" outlineLevel="1"/>
    <col min="5" max="5" width="14.3046875" style="511" hidden="1" customWidth="1" outlineLevel="2"/>
    <col min="6" max="6" width="12.53515625" style="511" hidden="1" customWidth="1" outlineLevel="2"/>
    <col min="7" max="7" width="12.53515625" style="511" customWidth="1" outlineLevel="1" collapsed="1"/>
    <col min="8" max="8" width="14.3046875" style="511" hidden="1" customWidth="1" outlineLevel="2"/>
    <col min="9" max="9" width="14.3046875" style="511" customWidth="1" outlineLevel="1" collapsed="1"/>
    <col min="10" max="10" width="14.3046875" style="511" hidden="1" customWidth="1" outlineLevel="2"/>
    <col min="11" max="11" width="12.53515625" style="511" customWidth="1" outlineLevel="1" collapsed="1"/>
    <col min="12" max="12" width="12.53515625" style="511" hidden="1" customWidth="1" outlineLevel="2"/>
    <col min="13" max="13" width="12.53515625" style="511" customWidth="1" outlineLevel="1" collapsed="1"/>
    <col min="14" max="14" width="11.53515625" style="511" customWidth="1" outlineLevel="2"/>
    <col min="15" max="16" width="12.53515625" style="511" customWidth="1" outlineLevel="2"/>
    <col min="17" max="18" width="12.53515625" style="511" customWidth="1" outlineLevel="1"/>
    <col min="19" max="19" width="14.3046875" style="511" bestFit="1" customWidth="1"/>
    <col min="20" max="20" width="12.53515625" style="511" customWidth="1" outlineLevel="1"/>
    <col min="21" max="21" width="12.53515625" style="511" customWidth="1" outlineLevel="2"/>
    <col min="22" max="22" width="11.53515625" style="511" customWidth="1" outlineLevel="2"/>
    <col min="23" max="24" width="10.53515625" style="511" customWidth="1" outlineLevel="2"/>
    <col min="25" max="25" width="11.53515625" style="511" customWidth="1" outlineLevel="1"/>
    <col min="26" max="27" width="11.53515625" style="511" customWidth="1" outlineLevel="2"/>
    <col min="28" max="28" width="10.53515625" style="511" customWidth="1" outlineLevel="2"/>
    <col min="29" max="29" width="13" style="511" customWidth="1" outlineLevel="2"/>
    <col min="30" max="30" width="11" style="511" customWidth="1" outlineLevel="2"/>
    <col min="31" max="31" width="14.3046875" style="511" customWidth="1" outlineLevel="1"/>
    <col min="32" max="32" width="14.3046875" style="511" customWidth="1" outlineLevel="2"/>
    <col min="33" max="33" width="12.53515625" style="511" customWidth="1" outlineLevel="1"/>
    <col min="34" max="34" width="12.53515625" style="511" customWidth="1" outlineLevel="2"/>
    <col min="35" max="35" width="11.53515625" style="511" customWidth="1" outlineLevel="2"/>
    <col min="36" max="37" width="12.53515625" style="511" customWidth="1" outlineLevel="1"/>
    <col min="38" max="38" width="14.3046875" style="511" bestFit="1" customWidth="1"/>
    <col min="39" max="39" width="14.3046875" style="511" customWidth="1" outlineLevel="1"/>
    <col min="40" max="41" width="12.53515625" style="511" customWidth="1" outlineLevel="2"/>
    <col min="42" max="42" width="10.53515625" style="511" customWidth="1" outlineLevel="2"/>
    <col min="43" max="43" width="11.53515625" style="511" customWidth="1" outlineLevel="2"/>
    <col min="44" max="44" width="14.3046875" style="511" customWidth="1" outlineLevel="1"/>
    <col min="45" max="47" width="11.53515625" style="511" customWidth="1" outlineLevel="1"/>
    <col min="48" max="48" width="14.3046875" style="511" customWidth="1" outlineLevel="1"/>
    <col min="49" max="49" width="14.07421875" style="24" customWidth="1"/>
    <col min="50" max="50" width="13.3046875" style="24" bestFit="1" customWidth="1"/>
    <col min="51" max="66" width="9.07421875" style="24"/>
  </cols>
  <sheetData>
    <row r="1" spans="1:67" ht="43.75" x14ac:dyDescent="0.4">
      <c r="A1" s="394"/>
      <c r="B1" s="395" t="s">
        <v>16</v>
      </c>
      <c r="C1" s="395" t="s">
        <v>33</v>
      </c>
      <c r="D1" s="477" t="s">
        <v>17</v>
      </c>
      <c r="E1" s="478" t="s">
        <v>18</v>
      </c>
      <c r="F1" s="478" t="s">
        <v>19</v>
      </c>
      <c r="G1" s="477" t="s">
        <v>20</v>
      </c>
      <c r="H1" s="478" t="s">
        <v>21</v>
      </c>
      <c r="I1" s="477" t="s">
        <v>234</v>
      </c>
      <c r="J1" s="478" t="s">
        <v>22</v>
      </c>
      <c r="K1" s="477" t="s">
        <v>28</v>
      </c>
      <c r="L1" s="478" t="s">
        <v>29</v>
      </c>
      <c r="M1" s="477" t="s">
        <v>24</v>
      </c>
      <c r="N1" s="478" t="s">
        <v>25</v>
      </c>
      <c r="O1" s="478" t="s">
        <v>26</v>
      </c>
      <c r="P1" s="478" t="s">
        <v>27</v>
      </c>
      <c r="Q1" s="477" t="s">
        <v>30</v>
      </c>
      <c r="R1" s="478" t="s">
        <v>31</v>
      </c>
      <c r="S1" s="479" t="s">
        <v>32</v>
      </c>
      <c r="T1" s="477" t="s">
        <v>34</v>
      </c>
      <c r="U1" s="478" t="s">
        <v>35</v>
      </c>
      <c r="V1" s="478" t="s">
        <v>36</v>
      </c>
      <c r="W1" s="478" t="s">
        <v>689</v>
      </c>
      <c r="X1" s="478" t="s">
        <v>690</v>
      </c>
      <c r="Y1" s="477" t="s">
        <v>37</v>
      </c>
      <c r="Z1" s="478" t="s">
        <v>38</v>
      </c>
      <c r="AA1" s="478" t="s">
        <v>694</v>
      </c>
      <c r="AB1" s="478" t="s">
        <v>695</v>
      </c>
      <c r="AC1" s="478" t="s">
        <v>232</v>
      </c>
      <c r="AD1" s="478" t="s">
        <v>39</v>
      </c>
      <c r="AE1" s="477" t="s">
        <v>40</v>
      </c>
      <c r="AF1" s="478" t="s">
        <v>41</v>
      </c>
      <c r="AG1" s="477" t="s">
        <v>42</v>
      </c>
      <c r="AH1" s="478" t="s">
        <v>43</v>
      </c>
      <c r="AI1" s="478" t="s">
        <v>44</v>
      </c>
      <c r="AJ1" s="477" t="s">
        <v>45</v>
      </c>
      <c r="AK1" s="478" t="s">
        <v>46</v>
      </c>
      <c r="AL1" s="479" t="s">
        <v>47</v>
      </c>
      <c r="AM1" s="477" t="s">
        <v>48</v>
      </c>
      <c r="AN1" s="478" t="s">
        <v>49</v>
      </c>
      <c r="AO1" s="478" t="s">
        <v>691</v>
      </c>
      <c r="AP1" s="478" t="s">
        <v>692</v>
      </c>
      <c r="AQ1" s="478" t="s">
        <v>39</v>
      </c>
      <c r="AR1" s="477" t="s">
        <v>50</v>
      </c>
      <c r="AS1" s="478" t="s">
        <v>693</v>
      </c>
      <c r="AT1" s="478" t="s">
        <v>51</v>
      </c>
      <c r="AU1" s="478" t="s">
        <v>39</v>
      </c>
      <c r="AV1" s="478" t="s">
        <v>52</v>
      </c>
      <c r="AW1" s="417"/>
      <c r="AX1" s="417"/>
      <c r="AY1" s="417"/>
      <c r="AZ1" s="417"/>
      <c r="BA1" s="417"/>
      <c r="BB1" s="417"/>
      <c r="BC1" s="417"/>
      <c r="BD1" s="417"/>
      <c r="BE1" s="417"/>
      <c r="BF1" s="417"/>
      <c r="BG1" s="417"/>
      <c r="BH1" s="417"/>
      <c r="BI1" s="417"/>
      <c r="BJ1" s="417"/>
      <c r="BK1" s="417"/>
      <c r="BL1" s="417"/>
      <c r="BM1" s="417"/>
      <c r="BN1" s="417"/>
      <c r="BO1" s="43"/>
    </row>
    <row r="2" spans="1:67" ht="20.25" customHeight="1" x14ac:dyDescent="0.45">
      <c r="A2" s="396" t="s">
        <v>237</v>
      </c>
      <c r="B2" s="16"/>
      <c r="C2" s="16"/>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c r="AM2" s="480"/>
      <c r="AN2" s="480"/>
      <c r="AO2" s="480"/>
      <c r="AP2" s="480"/>
      <c r="AQ2" s="480"/>
      <c r="AR2" s="480"/>
      <c r="AS2" s="480"/>
      <c r="AT2" s="480"/>
      <c r="AU2" s="480"/>
      <c r="AV2" s="480"/>
      <c r="AW2" s="417"/>
      <c r="AX2" s="417"/>
      <c r="AY2" s="417"/>
      <c r="AZ2" s="417"/>
      <c r="BA2" s="417"/>
      <c r="BB2" s="417"/>
      <c r="BC2" s="417"/>
      <c r="BD2" s="417"/>
      <c r="BE2" s="417"/>
      <c r="BF2" s="417"/>
      <c r="BG2" s="417"/>
      <c r="BH2" s="417"/>
      <c r="BI2" s="417"/>
      <c r="BJ2" s="417"/>
      <c r="BK2" s="417"/>
      <c r="BL2" s="417"/>
      <c r="BM2" s="417"/>
      <c r="BN2" s="417"/>
      <c r="BO2" s="43"/>
    </row>
    <row r="3" spans="1:67" x14ac:dyDescent="0.4">
      <c r="A3" s="15" t="s">
        <v>654</v>
      </c>
      <c r="B3" s="397">
        <v>11807034732.665264</v>
      </c>
      <c r="C3" s="397">
        <v>3988834002.4100003</v>
      </c>
      <c r="D3" s="481">
        <v>1103707747.1300001</v>
      </c>
      <c r="E3" s="482">
        <v>1006998587.72</v>
      </c>
      <c r="F3" s="482">
        <v>96709159.410000011</v>
      </c>
      <c r="G3" s="481">
        <v>383313220.03999996</v>
      </c>
      <c r="H3" s="482">
        <v>383313220.03999996</v>
      </c>
      <c r="I3" s="481">
        <v>1122940203.9200001</v>
      </c>
      <c r="J3" s="482">
        <v>1122940203.9200001</v>
      </c>
      <c r="K3" s="481">
        <v>315180306.85999995</v>
      </c>
      <c r="L3" s="482">
        <v>315180306.85999995</v>
      </c>
      <c r="M3" s="481">
        <v>671080688.10000002</v>
      </c>
      <c r="N3" s="482">
        <v>52920252.899999999</v>
      </c>
      <c r="O3" s="482">
        <v>156424259.09999999</v>
      </c>
      <c r="P3" s="482">
        <v>461736176.10000002</v>
      </c>
      <c r="Q3" s="483">
        <v>392611836.36000001</v>
      </c>
      <c r="R3" s="482">
        <v>392611836.36000001</v>
      </c>
      <c r="S3" s="483">
        <v>3323098440.5952635</v>
      </c>
      <c r="T3" s="483">
        <v>771627973.07999992</v>
      </c>
      <c r="U3" s="482">
        <v>771627973.07999992</v>
      </c>
      <c r="V3" s="482">
        <v>0</v>
      </c>
      <c r="W3" s="482">
        <v>0</v>
      </c>
      <c r="X3" s="482">
        <v>0</v>
      </c>
      <c r="Y3" s="483">
        <v>14408481.819999998</v>
      </c>
      <c r="Z3" s="482">
        <v>14408481.819999998</v>
      </c>
      <c r="AA3" s="482"/>
      <c r="AB3" s="482"/>
      <c r="AC3" s="482"/>
      <c r="AD3" s="482"/>
      <c r="AE3" s="483">
        <v>1408805174.8699999</v>
      </c>
      <c r="AF3" s="482">
        <v>1408805174.8699999</v>
      </c>
      <c r="AG3" s="483">
        <v>280124006.31999999</v>
      </c>
      <c r="AH3" s="482">
        <v>186106320.02000001</v>
      </c>
      <c r="AI3" s="482">
        <v>94017686.299999997</v>
      </c>
      <c r="AJ3" s="483">
        <v>848132804.50526321</v>
      </c>
      <c r="AK3" s="482">
        <v>848132804.50526321</v>
      </c>
      <c r="AL3" s="483">
        <v>4495102289.6599998</v>
      </c>
      <c r="AM3" s="483">
        <v>304633447.49000001</v>
      </c>
      <c r="AN3" s="482">
        <v>304633447.49000001</v>
      </c>
      <c r="AO3" s="482"/>
      <c r="AP3" s="482"/>
      <c r="AQ3" s="482"/>
      <c r="AR3" s="483">
        <v>4190468842.1699996</v>
      </c>
      <c r="AS3" s="482"/>
      <c r="AT3" s="482">
        <v>19475742.27</v>
      </c>
      <c r="AU3" s="482">
        <v>0</v>
      </c>
      <c r="AV3" s="484">
        <v>4170993099.8999996</v>
      </c>
      <c r="AW3" s="417"/>
      <c r="AX3" s="417"/>
      <c r="AY3" s="417"/>
      <c r="AZ3" s="417"/>
      <c r="BA3" s="417"/>
      <c r="BB3" s="417"/>
      <c r="BC3" s="417"/>
      <c r="BD3" s="417"/>
      <c r="BE3" s="417"/>
      <c r="BF3" s="417"/>
      <c r="BG3" s="417"/>
      <c r="BH3" s="417"/>
      <c r="BI3" s="417"/>
      <c r="BJ3" s="417"/>
      <c r="BK3" s="417"/>
      <c r="BL3" s="417"/>
      <c r="BM3" s="417"/>
      <c r="BN3" s="417"/>
      <c r="BO3" s="43"/>
    </row>
    <row r="4" spans="1:67" hidden="1" x14ac:dyDescent="0.4">
      <c r="A4" s="363" t="s">
        <v>238</v>
      </c>
      <c r="B4" s="399"/>
      <c r="C4" s="399"/>
      <c r="D4" s="485"/>
      <c r="E4" s="485"/>
      <c r="F4" s="485"/>
      <c r="G4" s="485"/>
      <c r="H4" s="485"/>
      <c r="I4" s="485"/>
      <c r="J4" s="485"/>
      <c r="K4" s="485"/>
      <c r="L4" s="485"/>
      <c r="M4" s="485"/>
      <c r="N4" s="485"/>
      <c r="O4" s="485"/>
      <c r="P4" s="485"/>
      <c r="Q4" s="485"/>
      <c r="R4" s="485"/>
      <c r="S4" s="485"/>
      <c r="T4" s="485"/>
      <c r="U4" s="485"/>
      <c r="V4" s="485"/>
      <c r="W4" s="485"/>
      <c r="X4" s="485"/>
      <c r="Y4" s="485"/>
      <c r="Z4" s="485"/>
      <c r="AA4" s="485"/>
      <c r="AB4" s="485"/>
      <c r="AC4" s="485"/>
      <c r="AD4" s="485"/>
      <c r="AE4" s="485"/>
      <c r="AF4" s="485"/>
      <c r="AG4" s="485"/>
      <c r="AH4" s="485"/>
      <c r="AI4" s="485"/>
      <c r="AJ4" s="485"/>
      <c r="AK4" s="485"/>
      <c r="AL4" s="485"/>
      <c r="AM4" s="485"/>
      <c r="AN4" s="485"/>
      <c r="AO4" s="486"/>
      <c r="AP4" s="486"/>
      <c r="AQ4" s="485"/>
      <c r="AR4" s="485"/>
      <c r="AS4" s="485"/>
      <c r="AT4" s="485"/>
      <c r="AU4" s="485"/>
      <c r="AV4" s="485"/>
      <c r="AW4" s="417"/>
      <c r="AX4" s="417"/>
      <c r="AY4" s="417"/>
      <c r="AZ4" s="417"/>
      <c r="BA4" s="417"/>
      <c r="BB4" s="417"/>
      <c r="BC4" s="417"/>
      <c r="BD4" s="417"/>
      <c r="BE4" s="417"/>
      <c r="BF4" s="417"/>
      <c r="BG4" s="417"/>
      <c r="BH4" s="417"/>
      <c r="BI4" s="417"/>
      <c r="BJ4" s="417"/>
      <c r="BK4" s="417"/>
      <c r="BL4" s="417"/>
      <c r="BM4" s="417"/>
      <c r="BN4" s="417"/>
      <c r="BO4" s="43"/>
    </row>
    <row r="5" spans="1:67" hidden="1" x14ac:dyDescent="0.4">
      <c r="A5" s="363" t="s">
        <v>239</v>
      </c>
      <c r="B5" s="399"/>
      <c r="C5" s="399"/>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5"/>
      <c r="AJ5" s="485"/>
      <c r="AK5" s="485"/>
      <c r="AL5" s="485"/>
      <c r="AM5" s="485"/>
      <c r="AN5" s="485"/>
      <c r="AO5" s="486"/>
      <c r="AP5" s="486"/>
      <c r="AQ5" s="485"/>
      <c r="AR5" s="485"/>
      <c r="AS5" s="485"/>
      <c r="AT5" s="485"/>
      <c r="AU5" s="485"/>
      <c r="AV5" s="485"/>
      <c r="AW5" s="417"/>
      <c r="AX5" s="417"/>
      <c r="AY5" s="417"/>
      <c r="AZ5" s="417"/>
      <c r="BA5" s="417"/>
      <c r="BB5" s="417"/>
      <c r="BC5" s="417"/>
      <c r="BD5" s="417"/>
      <c r="BE5" s="417"/>
      <c r="BF5" s="417"/>
      <c r="BG5" s="417"/>
      <c r="BH5" s="417"/>
      <c r="BI5" s="417"/>
      <c r="BJ5" s="417"/>
      <c r="BK5" s="417"/>
      <c r="BL5" s="417"/>
      <c r="BM5" s="417"/>
      <c r="BN5" s="417"/>
      <c r="BO5" s="43"/>
    </row>
    <row r="6" spans="1:67" hidden="1" x14ac:dyDescent="0.4">
      <c r="A6" s="363" t="s">
        <v>240</v>
      </c>
      <c r="B6" s="399"/>
      <c r="C6" s="399"/>
      <c r="D6" s="485"/>
      <c r="E6" s="485"/>
      <c r="F6" s="485"/>
      <c r="G6" s="485"/>
      <c r="H6" s="485"/>
      <c r="I6" s="485"/>
      <c r="J6" s="485"/>
      <c r="K6" s="485"/>
      <c r="L6" s="485"/>
      <c r="M6" s="485"/>
      <c r="N6" s="485"/>
      <c r="O6" s="485"/>
      <c r="P6" s="485"/>
      <c r="Q6" s="485"/>
      <c r="R6" s="485"/>
      <c r="S6" s="485"/>
      <c r="T6" s="485"/>
      <c r="U6" s="485"/>
      <c r="V6" s="485"/>
      <c r="W6" s="485"/>
      <c r="X6" s="485"/>
      <c r="Y6" s="485"/>
      <c r="Z6" s="485"/>
      <c r="AA6" s="485"/>
      <c r="AB6" s="485"/>
      <c r="AC6" s="485"/>
      <c r="AD6" s="485"/>
      <c r="AE6" s="485"/>
      <c r="AF6" s="485"/>
      <c r="AG6" s="485"/>
      <c r="AH6" s="485"/>
      <c r="AI6" s="485"/>
      <c r="AJ6" s="485"/>
      <c r="AK6" s="485"/>
      <c r="AL6" s="485"/>
      <c r="AM6" s="485"/>
      <c r="AN6" s="485"/>
      <c r="AO6" s="486"/>
      <c r="AP6" s="486"/>
      <c r="AQ6" s="485"/>
      <c r="AR6" s="485"/>
      <c r="AS6" s="485"/>
      <c r="AT6" s="485"/>
      <c r="AU6" s="485"/>
      <c r="AV6" s="485"/>
      <c r="AW6" s="417"/>
      <c r="AX6" s="417"/>
      <c r="AY6" s="417"/>
      <c r="AZ6" s="417"/>
      <c r="BA6" s="417"/>
      <c r="BB6" s="417"/>
      <c r="BC6" s="417"/>
      <c r="BD6" s="417"/>
      <c r="BE6" s="417"/>
      <c r="BF6" s="417"/>
      <c r="BG6" s="417"/>
      <c r="BH6" s="417"/>
      <c r="BI6" s="417"/>
      <c r="BJ6" s="417"/>
      <c r="BK6" s="417"/>
      <c r="BL6" s="417"/>
      <c r="BM6" s="417"/>
      <c r="BN6" s="417"/>
      <c r="BO6" s="43"/>
    </row>
    <row r="7" spans="1:67" hidden="1" x14ac:dyDescent="0.4">
      <c r="A7" s="363" t="s">
        <v>241</v>
      </c>
      <c r="B7" s="399"/>
      <c r="C7" s="399"/>
      <c r="D7" s="485"/>
      <c r="E7" s="485"/>
      <c r="F7" s="485"/>
      <c r="G7" s="485"/>
      <c r="H7" s="485"/>
      <c r="I7" s="485"/>
      <c r="J7" s="485"/>
      <c r="K7" s="485"/>
      <c r="L7" s="485"/>
      <c r="M7" s="485"/>
      <c r="N7" s="485"/>
      <c r="O7" s="485"/>
      <c r="P7" s="485"/>
      <c r="Q7" s="485"/>
      <c r="R7" s="485"/>
      <c r="S7" s="485"/>
      <c r="T7" s="485"/>
      <c r="U7" s="485"/>
      <c r="V7" s="485"/>
      <c r="W7" s="485"/>
      <c r="X7" s="485"/>
      <c r="Y7" s="485"/>
      <c r="Z7" s="485"/>
      <c r="AA7" s="485"/>
      <c r="AB7" s="485"/>
      <c r="AC7" s="485"/>
      <c r="AD7" s="485"/>
      <c r="AE7" s="485"/>
      <c r="AF7" s="485"/>
      <c r="AG7" s="485"/>
      <c r="AH7" s="485"/>
      <c r="AI7" s="485"/>
      <c r="AJ7" s="485"/>
      <c r="AK7" s="485"/>
      <c r="AL7" s="485"/>
      <c r="AM7" s="485"/>
      <c r="AN7" s="485"/>
      <c r="AO7" s="486"/>
      <c r="AP7" s="486"/>
      <c r="AQ7" s="485"/>
      <c r="AR7" s="485"/>
      <c r="AS7" s="485"/>
      <c r="AT7" s="485"/>
      <c r="AU7" s="485"/>
      <c r="AV7" s="485"/>
      <c r="AW7" s="417"/>
      <c r="AX7" s="417"/>
      <c r="AY7" s="417"/>
      <c r="AZ7" s="417"/>
      <c r="BA7" s="417"/>
      <c r="BB7" s="417"/>
      <c r="BC7" s="417"/>
      <c r="BD7" s="417"/>
      <c r="BE7" s="417"/>
      <c r="BF7" s="417"/>
      <c r="BG7" s="417"/>
      <c r="BH7" s="417"/>
      <c r="BI7" s="417"/>
      <c r="BJ7" s="417"/>
      <c r="BK7" s="417"/>
      <c r="BL7" s="417"/>
      <c r="BM7" s="417"/>
      <c r="BN7" s="417"/>
      <c r="BO7" s="43"/>
    </row>
    <row r="8" spans="1:67" hidden="1" x14ac:dyDescent="0.4">
      <c r="A8" s="49"/>
      <c r="B8" s="399"/>
      <c r="C8" s="399"/>
      <c r="D8" s="485"/>
      <c r="E8" s="485"/>
      <c r="F8" s="485"/>
      <c r="G8" s="485"/>
      <c r="H8" s="485"/>
      <c r="I8" s="485"/>
      <c r="J8" s="485"/>
      <c r="K8" s="485"/>
      <c r="L8" s="485"/>
      <c r="M8" s="485"/>
      <c r="N8" s="485"/>
      <c r="O8" s="485"/>
      <c r="P8" s="485"/>
      <c r="Q8" s="485"/>
      <c r="R8" s="485"/>
      <c r="S8" s="485"/>
      <c r="T8" s="485"/>
      <c r="U8" s="485"/>
      <c r="V8" s="485"/>
      <c r="W8" s="485"/>
      <c r="X8" s="485"/>
      <c r="Y8" s="485"/>
      <c r="Z8" s="487"/>
      <c r="AA8" s="487"/>
      <c r="AB8" s="487"/>
      <c r="AC8" s="487"/>
      <c r="AD8" s="487"/>
      <c r="AE8" s="485"/>
      <c r="AF8" s="485"/>
      <c r="AG8" s="485"/>
      <c r="AH8" s="485"/>
      <c r="AI8" s="485"/>
      <c r="AJ8" s="485"/>
      <c r="AK8" s="485"/>
      <c r="AL8" s="485"/>
      <c r="AM8" s="485"/>
      <c r="AN8" s="485"/>
      <c r="AO8" s="485"/>
      <c r="AP8" s="488"/>
      <c r="AQ8" s="485"/>
      <c r="AR8" s="485"/>
      <c r="AS8" s="485"/>
      <c r="AT8" s="485"/>
      <c r="AU8" s="485"/>
      <c r="AV8" s="485"/>
      <c r="AW8" s="417"/>
      <c r="AX8" s="417"/>
      <c r="AY8" s="417"/>
      <c r="AZ8" s="417"/>
      <c r="BA8" s="417"/>
      <c r="BB8" s="417"/>
      <c r="BC8" s="417"/>
      <c r="BD8" s="417"/>
      <c r="BE8" s="417"/>
      <c r="BF8" s="417"/>
      <c r="BG8" s="417"/>
      <c r="BH8" s="417"/>
      <c r="BI8" s="417"/>
      <c r="BJ8" s="417"/>
      <c r="BK8" s="417"/>
      <c r="BL8" s="417"/>
      <c r="BM8" s="417"/>
      <c r="BN8" s="417"/>
      <c r="BO8" s="43"/>
    </row>
    <row r="9" spans="1:67" hidden="1" x14ac:dyDescent="0.4">
      <c r="A9" s="50" t="s">
        <v>242</v>
      </c>
      <c r="B9" s="400"/>
      <c r="C9" s="400"/>
      <c r="D9" s="489"/>
      <c r="E9" s="489"/>
      <c r="F9" s="489"/>
      <c r="G9" s="489"/>
      <c r="H9" s="489"/>
      <c r="I9" s="489"/>
      <c r="J9" s="489"/>
      <c r="K9" s="489"/>
      <c r="L9" s="489"/>
      <c r="M9" s="489"/>
      <c r="N9" s="489"/>
      <c r="O9" s="489"/>
      <c r="P9" s="489"/>
      <c r="Q9" s="489"/>
      <c r="R9" s="489"/>
      <c r="S9" s="489"/>
      <c r="T9" s="489"/>
      <c r="U9" s="489"/>
      <c r="V9" s="489"/>
      <c r="W9" s="489"/>
      <c r="X9" s="489"/>
      <c r="Y9" s="489"/>
      <c r="Z9" s="489"/>
      <c r="AA9" s="489"/>
      <c r="AB9" s="489"/>
      <c r="AC9" s="489"/>
      <c r="AD9" s="489"/>
      <c r="AE9" s="489"/>
      <c r="AF9" s="489"/>
      <c r="AG9" s="489"/>
      <c r="AH9" s="489"/>
      <c r="AI9" s="489"/>
      <c r="AJ9" s="489"/>
      <c r="AK9" s="489"/>
      <c r="AL9" s="489"/>
      <c r="AM9" s="489"/>
      <c r="AN9" s="489"/>
      <c r="AO9" s="490"/>
      <c r="AP9" s="490"/>
      <c r="AQ9" s="489"/>
      <c r="AR9" s="489"/>
      <c r="AS9" s="489"/>
      <c r="AT9" s="489"/>
      <c r="AU9" s="489"/>
      <c r="AV9" s="489"/>
      <c r="AW9" s="417"/>
      <c r="AX9" s="417"/>
      <c r="AY9" s="417"/>
      <c r="AZ9" s="417"/>
      <c r="BA9" s="417"/>
      <c r="BB9" s="417"/>
      <c r="BC9" s="417"/>
      <c r="BD9" s="417"/>
      <c r="BE9" s="417"/>
      <c r="BF9" s="417"/>
      <c r="BG9" s="417"/>
      <c r="BH9" s="417"/>
      <c r="BI9" s="417"/>
      <c r="BJ9" s="417"/>
      <c r="BK9" s="417"/>
      <c r="BL9" s="417"/>
      <c r="BM9" s="417"/>
      <c r="BN9" s="417"/>
      <c r="BO9" s="43"/>
    </row>
    <row r="10" spans="1:67" hidden="1" x14ac:dyDescent="0.4">
      <c r="A10" s="15"/>
      <c r="B10" s="399"/>
      <c r="C10" s="399"/>
      <c r="D10" s="485"/>
      <c r="E10" s="485"/>
      <c r="F10" s="485"/>
      <c r="G10" s="485"/>
      <c r="H10" s="485"/>
      <c r="I10" s="485"/>
      <c r="J10" s="485"/>
      <c r="K10" s="485"/>
      <c r="L10" s="485"/>
      <c r="M10" s="485"/>
      <c r="N10" s="485"/>
      <c r="O10" s="485"/>
      <c r="P10" s="485"/>
      <c r="Q10" s="485"/>
      <c r="R10" s="485"/>
      <c r="S10" s="485"/>
      <c r="T10" s="485"/>
      <c r="U10" s="485"/>
      <c r="V10" s="485"/>
      <c r="W10" s="485"/>
      <c r="X10" s="485"/>
      <c r="Y10" s="485"/>
      <c r="Z10" s="485"/>
      <c r="AA10" s="485"/>
      <c r="AB10" s="485"/>
      <c r="AC10" s="485"/>
      <c r="AD10" s="485"/>
      <c r="AE10" s="485"/>
      <c r="AF10" s="485"/>
      <c r="AG10" s="485"/>
      <c r="AH10" s="485"/>
      <c r="AI10" s="485"/>
      <c r="AJ10" s="485"/>
      <c r="AK10" s="485"/>
      <c r="AL10" s="485"/>
      <c r="AM10" s="485"/>
      <c r="AN10" s="485"/>
      <c r="AO10" s="488"/>
      <c r="AP10" s="488"/>
      <c r="AQ10" s="485"/>
      <c r="AR10" s="485"/>
      <c r="AS10" s="485"/>
      <c r="AT10" s="485"/>
      <c r="AU10" s="485"/>
      <c r="AV10" s="485"/>
      <c r="AW10" s="417"/>
      <c r="AX10" s="417"/>
      <c r="AY10" s="417"/>
      <c r="AZ10" s="417"/>
      <c r="BA10" s="417"/>
      <c r="BB10" s="417"/>
      <c r="BC10" s="417"/>
      <c r="BD10" s="417"/>
      <c r="BE10" s="417"/>
      <c r="BF10" s="417"/>
      <c r="BG10" s="417"/>
      <c r="BH10" s="417"/>
      <c r="BI10" s="417"/>
      <c r="BJ10" s="417"/>
      <c r="BK10" s="417"/>
      <c r="BL10" s="417"/>
      <c r="BM10" s="417"/>
      <c r="BN10" s="417"/>
      <c r="BO10" s="43"/>
    </row>
    <row r="11" spans="1:67" ht="27" customHeight="1" x14ac:dyDescent="0.45">
      <c r="A11" s="396" t="s">
        <v>243</v>
      </c>
      <c r="B11" s="399"/>
      <c r="C11" s="399"/>
      <c r="D11" s="485"/>
      <c r="E11" s="488"/>
      <c r="F11" s="485"/>
      <c r="G11" s="485"/>
      <c r="H11" s="485"/>
      <c r="I11" s="485"/>
      <c r="J11" s="485"/>
      <c r="K11" s="485"/>
      <c r="L11" s="485"/>
      <c r="M11" s="485"/>
      <c r="N11" s="485"/>
      <c r="O11" s="485"/>
      <c r="P11" s="485"/>
      <c r="Q11" s="485"/>
      <c r="R11" s="485"/>
      <c r="S11" s="485"/>
      <c r="T11" s="485"/>
      <c r="U11" s="485"/>
      <c r="V11" s="485"/>
      <c r="W11" s="485"/>
      <c r="X11" s="485"/>
      <c r="Y11" s="485"/>
      <c r="Z11" s="485"/>
      <c r="AA11" s="485"/>
      <c r="AB11" s="485"/>
      <c r="AC11" s="485"/>
      <c r="AD11" s="485"/>
      <c r="AE11" s="485"/>
      <c r="AF11" s="485"/>
      <c r="AG11" s="485"/>
      <c r="AH11" s="485"/>
      <c r="AI11" s="485"/>
      <c r="AJ11" s="485"/>
      <c r="AK11" s="485"/>
      <c r="AL11" s="485"/>
      <c r="AM11" s="485"/>
      <c r="AN11" s="485"/>
      <c r="AO11" s="488"/>
      <c r="AP11" s="488"/>
      <c r="AQ11" s="485"/>
      <c r="AR11" s="485"/>
      <c r="AS11" s="485"/>
      <c r="AT11" s="485"/>
      <c r="AU11" s="485"/>
      <c r="AV11" s="485"/>
      <c r="AW11" s="417"/>
      <c r="AX11" s="417"/>
      <c r="AY11" s="417"/>
      <c r="AZ11" s="417"/>
      <c r="BA11" s="417"/>
      <c r="BB11" s="417"/>
      <c r="BC11" s="417"/>
      <c r="BD11" s="417"/>
      <c r="BE11" s="417"/>
      <c r="BF11" s="417"/>
      <c r="BG11" s="417"/>
      <c r="BH11" s="417"/>
      <c r="BI11" s="417"/>
      <c r="BJ11" s="417"/>
      <c r="BK11" s="417"/>
      <c r="BL11" s="417"/>
      <c r="BM11" s="417"/>
      <c r="BN11" s="417"/>
      <c r="BO11" s="43"/>
    </row>
    <row r="12" spans="1:67" x14ac:dyDescent="0.4">
      <c r="A12" s="401" t="s">
        <v>0</v>
      </c>
      <c r="B12" s="402">
        <v>1494491673.3324842</v>
      </c>
      <c r="C12" s="402">
        <v>163993224.11926901</v>
      </c>
      <c r="D12" s="491">
        <v>28857242.899948634</v>
      </c>
      <c r="E12" s="491">
        <v>23347057.383272663</v>
      </c>
      <c r="F12" s="491">
        <v>5510185.5166759733</v>
      </c>
      <c r="G12" s="491">
        <v>15643897.359999999</v>
      </c>
      <c r="H12" s="491">
        <v>15643897.359999999</v>
      </c>
      <c r="I12" s="491">
        <v>42234212.170000002</v>
      </c>
      <c r="J12" s="491">
        <v>42234212.170000002</v>
      </c>
      <c r="K12" s="491">
        <v>21307111.289999999</v>
      </c>
      <c r="L12" s="491">
        <v>21307111.289999999</v>
      </c>
      <c r="M12" s="491">
        <v>3140332.0993204</v>
      </c>
      <c r="N12" s="491">
        <v>1607179.3148204</v>
      </c>
      <c r="O12" s="491">
        <v>1526907.91704</v>
      </c>
      <c r="P12" s="491">
        <v>6244.8674600000004</v>
      </c>
      <c r="Q12" s="491">
        <v>52810428.300000004</v>
      </c>
      <c r="R12" s="491">
        <v>52810428.300000004</v>
      </c>
      <c r="S12" s="491">
        <v>384718452.31321508</v>
      </c>
      <c r="T12" s="491">
        <v>78984256.598215103</v>
      </c>
      <c r="U12" s="491">
        <v>77854350.859999999</v>
      </c>
      <c r="V12" s="491">
        <v>1129905.7382151028</v>
      </c>
      <c r="W12" s="491">
        <v>0</v>
      </c>
      <c r="X12" s="491">
        <v>0</v>
      </c>
      <c r="Y12" s="491">
        <v>16643778.974999996</v>
      </c>
      <c r="Z12" s="491">
        <v>8632172.5599999987</v>
      </c>
      <c r="AA12" s="491">
        <v>4596372.47</v>
      </c>
      <c r="AB12" s="491">
        <v>0</v>
      </c>
      <c r="AC12" s="491">
        <v>3152575.63</v>
      </c>
      <c r="AD12" s="491">
        <v>262658.315</v>
      </c>
      <c r="AE12" s="491">
        <v>98724947.620000005</v>
      </c>
      <c r="AF12" s="491">
        <v>98724947.620000005</v>
      </c>
      <c r="AG12" s="491">
        <v>70125459.730000004</v>
      </c>
      <c r="AH12" s="491">
        <v>50343347.510000005</v>
      </c>
      <c r="AI12" s="491">
        <v>19782112.219999999</v>
      </c>
      <c r="AJ12" s="491">
        <v>120240009.39</v>
      </c>
      <c r="AK12" s="491">
        <v>120240009.39</v>
      </c>
      <c r="AL12" s="491">
        <v>945779996.89999998</v>
      </c>
      <c r="AM12" s="491">
        <v>167534993.09</v>
      </c>
      <c r="AN12" s="491">
        <v>68556906</v>
      </c>
      <c r="AO12" s="491">
        <v>92009771.680000007</v>
      </c>
      <c r="AP12" s="491">
        <v>2827436.8899999997</v>
      </c>
      <c r="AQ12" s="491">
        <v>4140878.5199999996</v>
      </c>
      <c r="AR12" s="491">
        <v>778245003.80999994</v>
      </c>
      <c r="AS12" s="491">
        <v>2763593.58</v>
      </c>
      <c r="AT12" s="491">
        <v>9263296.8699999992</v>
      </c>
      <c r="AU12" s="491">
        <v>6625941.3600000003</v>
      </c>
      <c r="AV12" s="492">
        <v>759592172</v>
      </c>
      <c r="AW12" s="417"/>
      <c r="AX12" s="417"/>
      <c r="AY12" s="417"/>
      <c r="AZ12" s="417"/>
      <c r="BA12" s="417"/>
      <c r="BB12" s="417"/>
      <c r="BC12" s="417"/>
      <c r="BD12" s="417"/>
      <c r="BE12" s="417"/>
      <c r="BF12" s="417"/>
      <c r="BG12" s="417"/>
      <c r="BH12" s="417"/>
      <c r="BI12" s="417"/>
      <c r="BJ12" s="417"/>
      <c r="BK12" s="417"/>
      <c r="BL12" s="417"/>
      <c r="BM12" s="417"/>
      <c r="BN12" s="417"/>
      <c r="BO12" s="43"/>
    </row>
    <row r="13" spans="1:67" x14ac:dyDescent="0.4">
      <c r="A13" s="403" t="s">
        <v>0</v>
      </c>
      <c r="B13" s="404">
        <v>1494491673.3324842</v>
      </c>
      <c r="C13" s="404">
        <v>163993224.11926901</v>
      </c>
      <c r="D13" s="493">
        <v>28857242.899948634</v>
      </c>
      <c r="E13" s="493">
        <v>23347057.383272663</v>
      </c>
      <c r="F13" s="493">
        <v>5510185.5166759733</v>
      </c>
      <c r="G13" s="493">
        <v>15643897.359999999</v>
      </c>
      <c r="H13" s="493">
        <v>15643897.359999999</v>
      </c>
      <c r="I13" s="493">
        <v>42234212.170000002</v>
      </c>
      <c r="J13" s="493">
        <v>42234212.170000002</v>
      </c>
      <c r="K13" s="493">
        <v>21307111.289999999</v>
      </c>
      <c r="L13" s="493">
        <v>21307111.289999999</v>
      </c>
      <c r="M13" s="493">
        <v>3140332.0993204</v>
      </c>
      <c r="N13" s="493">
        <v>1607179.3148204</v>
      </c>
      <c r="O13" s="493">
        <v>1526907.91704</v>
      </c>
      <c r="P13" s="493">
        <v>6244.8674600000004</v>
      </c>
      <c r="Q13" s="493">
        <v>52810428.300000004</v>
      </c>
      <c r="R13" s="493">
        <v>52810428.300000004</v>
      </c>
      <c r="S13" s="493">
        <v>384718452.31321508</v>
      </c>
      <c r="T13" s="493">
        <v>78984256.598215103</v>
      </c>
      <c r="U13" s="493">
        <v>77854350.859999999</v>
      </c>
      <c r="V13" s="493">
        <v>1129905.7382151028</v>
      </c>
      <c r="W13" s="493"/>
      <c r="X13" s="493"/>
      <c r="Y13" s="483">
        <v>16643778.974999996</v>
      </c>
      <c r="Z13" s="493">
        <v>8632172.5599999987</v>
      </c>
      <c r="AA13" s="493">
        <v>4596372.47</v>
      </c>
      <c r="AB13" s="493"/>
      <c r="AC13" s="493">
        <v>3152575.63</v>
      </c>
      <c r="AD13" s="493">
        <v>262658.315</v>
      </c>
      <c r="AE13" s="493">
        <v>98724947.620000005</v>
      </c>
      <c r="AF13" s="493">
        <v>98724947.620000005</v>
      </c>
      <c r="AG13" s="493">
        <v>70125459.730000004</v>
      </c>
      <c r="AH13" s="493">
        <v>50343347.510000005</v>
      </c>
      <c r="AI13" s="493">
        <v>19782112.219999999</v>
      </c>
      <c r="AJ13" s="493">
        <v>120240009.39</v>
      </c>
      <c r="AK13" s="493">
        <v>120240009.39</v>
      </c>
      <c r="AL13" s="493">
        <v>945779996.89999998</v>
      </c>
      <c r="AM13" s="493">
        <v>167534993.09</v>
      </c>
      <c r="AN13" s="493">
        <v>68556906</v>
      </c>
      <c r="AO13" s="493">
        <v>92009771.680000007</v>
      </c>
      <c r="AP13" s="493">
        <v>2827436.8899999997</v>
      </c>
      <c r="AQ13" s="493">
        <v>4140878.5199999996</v>
      </c>
      <c r="AR13" s="493">
        <v>778245003.80999994</v>
      </c>
      <c r="AS13" s="493">
        <v>2763593.58</v>
      </c>
      <c r="AT13" s="493">
        <v>9263296.8699999992</v>
      </c>
      <c r="AU13" s="493">
        <v>6625941.3600000003</v>
      </c>
      <c r="AV13" s="494">
        <v>759592172</v>
      </c>
      <c r="AW13" s="417"/>
      <c r="AX13" s="417"/>
      <c r="AY13" s="417"/>
      <c r="AZ13" s="417"/>
      <c r="BA13" s="417"/>
      <c r="BB13" s="417"/>
      <c r="BC13" s="417"/>
      <c r="BD13" s="417"/>
      <c r="BE13" s="417"/>
      <c r="BF13" s="417"/>
      <c r="BG13" s="417"/>
      <c r="BH13" s="417"/>
      <c r="BI13" s="417"/>
      <c r="BJ13" s="417"/>
      <c r="BK13" s="417"/>
      <c r="BL13" s="417"/>
      <c r="BM13" s="417"/>
      <c r="BN13" s="417"/>
      <c r="BO13" s="43"/>
    </row>
    <row r="14" spans="1:67" x14ac:dyDescent="0.4">
      <c r="A14" s="401" t="s">
        <v>254</v>
      </c>
      <c r="B14" s="402">
        <v>1322390405.7183645</v>
      </c>
      <c r="C14" s="402">
        <v>474993671.35579652</v>
      </c>
      <c r="D14" s="491">
        <v>134192619.37199999</v>
      </c>
      <c r="E14" s="491">
        <v>117255075.212</v>
      </c>
      <c r="F14" s="491">
        <v>16937544.16</v>
      </c>
      <c r="G14" s="491">
        <v>58127218.944662005</v>
      </c>
      <c r="H14" s="491">
        <v>58127218.944662005</v>
      </c>
      <c r="I14" s="491">
        <v>133051243.75707369</v>
      </c>
      <c r="J14" s="491">
        <v>133051243.75707369</v>
      </c>
      <c r="K14" s="491">
        <v>23935654</v>
      </c>
      <c r="L14" s="491">
        <v>23935654</v>
      </c>
      <c r="M14" s="491">
        <v>125639514.32379815</v>
      </c>
      <c r="N14" s="491">
        <v>8665552.7643901221</v>
      </c>
      <c r="O14" s="491">
        <v>14006820.933223698</v>
      </c>
      <c r="P14" s="491">
        <v>102967140.62618433</v>
      </c>
      <c r="Q14" s="491">
        <v>47420.958262650747</v>
      </c>
      <c r="R14" s="491">
        <v>47420.958262650747</v>
      </c>
      <c r="S14" s="491">
        <v>559409905.82256806</v>
      </c>
      <c r="T14" s="491">
        <v>165203253.75</v>
      </c>
      <c r="U14" s="491">
        <v>164560531.59</v>
      </c>
      <c r="V14" s="491">
        <v>642722.16</v>
      </c>
      <c r="W14" s="491">
        <v>0</v>
      </c>
      <c r="X14" s="491">
        <v>0</v>
      </c>
      <c r="Y14" s="491">
        <v>7260844.370000001</v>
      </c>
      <c r="Z14" s="491">
        <v>1370314.22</v>
      </c>
      <c r="AA14" s="491">
        <v>4198023.0100000016</v>
      </c>
      <c r="AB14" s="491">
        <v>787019.46000000008</v>
      </c>
      <c r="AC14" s="491">
        <v>640422.67999999993</v>
      </c>
      <c r="AD14" s="491">
        <v>265065</v>
      </c>
      <c r="AE14" s="491">
        <v>195196364.78</v>
      </c>
      <c r="AF14" s="491">
        <v>195196364.78</v>
      </c>
      <c r="AG14" s="491">
        <v>65069882.54995203</v>
      </c>
      <c r="AH14" s="491">
        <v>65069882.54995203</v>
      </c>
      <c r="AI14" s="495"/>
      <c r="AJ14" s="491">
        <v>126679560.37261605</v>
      </c>
      <c r="AK14" s="491">
        <v>126679560.37261605</v>
      </c>
      <c r="AL14" s="491">
        <v>287986828.54000002</v>
      </c>
      <c r="AM14" s="491">
        <v>176092665.29000002</v>
      </c>
      <c r="AN14" s="491">
        <v>60427907.810000002</v>
      </c>
      <c r="AO14" s="491">
        <v>109147655.81</v>
      </c>
      <c r="AP14" s="491">
        <v>8864.7999999999993</v>
      </c>
      <c r="AQ14" s="491">
        <v>6508236.8700000001</v>
      </c>
      <c r="AR14" s="491">
        <v>111894163.25</v>
      </c>
      <c r="AS14" s="491">
        <v>0</v>
      </c>
      <c r="AT14" s="491">
        <v>1739414.25</v>
      </c>
      <c r="AU14" s="491">
        <v>0</v>
      </c>
      <c r="AV14" s="492">
        <v>110154749</v>
      </c>
      <c r="AW14" s="417"/>
      <c r="AX14" s="417"/>
      <c r="AY14" s="417"/>
      <c r="AZ14" s="417"/>
      <c r="BA14" s="417"/>
      <c r="BB14" s="417"/>
      <c r="BC14" s="417"/>
      <c r="BD14" s="417"/>
      <c r="BE14" s="417"/>
      <c r="BF14" s="417"/>
      <c r="BG14" s="417"/>
      <c r="BH14" s="417"/>
      <c r="BI14" s="417"/>
      <c r="BJ14" s="417"/>
      <c r="BK14" s="417"/>
      <c r="BL14" s="417"/>
      <c r="BM14" s="417"/>
      <c r="BN14" s="417"/>
      <c r="BO14" s="43"/>
    </row>
    <row r="15" spans="1:67" x14ac:dyDescent="0.4">
      <c r="A15" s="405" t="s">
        <v>1</v>
      </c>
      <c r="B15" s="397">
        <v>53002177.396600001</v>
      </c>
      <c r="C15" s="398">
        <v>0</v>
      </c>
      <c r="D15" s="483">
        <v>0</v>
      </c>
      <c r="E15" s="483">
        <v>0</v>
      </c>
      <c r="F15" s="483">
        <v>0</v>
      </c>
      <c r="G15" s="483">
        <v>0</v>
      </c>
      <c r="H15" s="483">
        <v>0</v>
      </c>
      <c r="I15" s="483">
        <v>0</v>
      </c>
      <c r="J15" s="483"/>
      <c r="K15" s="483">
        <v>0</v>
      </c>
      <c r="L15" s="483"/>
      <c r="M15" s="483">
        <v>0</v>
      </c>
      <c r="N15" s="483">
        <v>0</v>
      </c>
      <c r="O15" s="483">
        <v>0</v>
      </c>
      <c r="P15" s="483">
        <v>0</v>
      </c>
      <c r="Q15" s="483">
        <v>0</v>
      </c>
      <c r="R15" s="483">
        <v>0</v>
      </c>
      <c r="S15" s="483">
        <v>27362379.586600002</v>
      </c>
      <c r="T15" s="483">
        <v>922888.03</v>
      </c>
      <c r="U15" s="483">
        <v>378073.16</v>
      </c>
      <c r="V15" s="483">
        <v>544814.87</v>
      </c>
      <c r="W15" s="483">
        <v>0</v>
      </c>
      <c r="X15" s="483">
        <v>0</v>
      </c>
      <c r="Y15" s="483">
        <v>0</v>
      </c>
      <c r="Z15" s="483"/>
      <c r="AA15" s="483"/>
      <c r="AB15" s="483"/>
      <c r="AC15" s="483"/>
      <c r="AD15" s="483">
        <v>0</v>
      </c>
      <c r="AE15" s="483">
        <v>0</v>
      </c>
      <c r="AF15" s="483">
        <v>0</v>
      </c>
      <c r="AG15" s="483">
        <v>26439491.556600001</v>
      </c>
      <c r="AH15" s="483">
        <v>26439491.556600001</v>
      </c>
      <c r="AI15" s="483"/>
      <c r="AJ15" s="483">
        <v>0</v>
      </c>
      <c r="AK15" s="483">
        <v>0</v>
      </c>
      <c r="AL15" s="483">
        <v>25639797.809999999</v>
      </c>
      <c r="AM15" s="483">
        <v>25639797.809999999</v>
      </c>
      <c r="AN15" s="483">
        <v>25639797.809999999</v>
      </c>
      <c r="AO15" s="483"/>
      <c r="AP15" s="483"/>
      <c r="AQ15" s="483"/>
      <c r="AR15" s="483">
        <v>0</v>
      </c>
      <c r="AS15" s="483"/>
      <c r="AT15" s="483"/>
      <c r="AU15" s="483"/>
      <c r="AV15" s="496"/>
      <c r="AW15" s="417"/>
      <c r="AX15" s="417"/>
      <c r="AY15" s="417"/>
      <c r="AZ15" s="417"/>
      <c r="BA15" s="417"/>
      <c r="BB15" s="417"/>
      <c r="BC15" s="417"/>
      <c r="BD15" s="417"/>
      <c r="BE15" s="417"/>
      <c r="BF15" s="417"/>
      <c r="BG15" s="417"/>
      <c r="BH15" s="417"/>
      <c r="BI15" s="417"/>
      <c r="BJ15" s="417"/>
      <c r="BK15" s="417"/>
      <c r="BL15" s="417"/>
      <c r="BM15" s="417"/>
      <c r="BN15" s="417"/>
      <c r="BO15" s="43"/>
    </row>
    <row r="16" spans="1:67" x14ac:dyDescent="0.4">
      <c r="A16" s="405" t="s">
        <v>190</v>
      </c>
      <c r="B16" s="397">
        <v>288473511.01739377</v>
      </c>
      <c r="C16" s="398">
        <v>168515440.87827367</v>
      </c>
      <c r="D16" s="483">
        <v>65514347.079999998</v>
      </c>
      <c r="E16" s="483">
        <v>59687224.939999998</v>
      </c>
      <c r="F16" s="483">
        <v>5827122.1400000006</v>
      </c>
      <c r="G16" s="483">
        <v>11480743.530000001</v>
      </c>
      <c r="H16" s="483">
        <v>11480743.530000001</v>
      </c>
      <c r="I16" s="483">
        <v>40915805.997073673</v>
      </c>
      <c r="J16" s="483">
        <v>40915805.997073673</v>
      </c>
      <c r="K16" s="483">
        <v>3947364</v>
      </c>
      <c r="L16" s="483">
        <v>3947364</v>
      </c>
      <c r="M16" s="483">
        <v>46623784</v>
      </c>
      <c r="N16" s="483">
        <v>3704548.55</v>
      </c>
      <c r="O16" s="483">
        <v>10915192.720000001</v>
      </c>
      <c r="P16" s="483">
        <v>32004042.729999997</v>
      </c>
      <c r="Q16" s="483">
        <v>33396.271200000003</v>
      </c>
      <c r="R16" s="483">
        <v>33396.271200000003</v>
      </c>
      <c r="S16" s="483">
        <v>86455126.139120102</v>
      </c>
      <c r="T16" s="483">
        <v>26160181.280000001</v>
      </c>
      <c r="U16" s="483">
        <v>26160181.280000001</v>
      </c>
      <c r="V16" s="483">
        <v>0</v>
      </c>
      <c r="W16" s="483">
        <v>0</v>
      </c>
      <c r="X16" s="483">
        <v>0</v>
      </c>
      <c r="Y16" s="483">
        <v>0</v>
      </c>
      <c r="Z16" s="483"/>
      <c r="AA16" s="483"/>
      <c r="AB16" s="483"/>
      <c r="AC16" s="483"/>
      <c r="AD16" s="483">
        <v>0</v>
      </c>
      <c r="AE16" s="483">
        <v>43447643.780000001</v>
      </c>
      <c r="AF16" s="483">
        <v>43447643.780000001</v>
      </c>
      <c r="AG16" s="483">
        <v>4440033.6193060279</v>
      </c>
      <c r="AH16" s="483">
        <v>4440033.6193060279</v>
      </c>
      <c r="AI16" s="483"/>
      <c r="AJ16" s="483">
        <v>12407267.459814064</v>
      </c>
      <c r="AK16" s="483">
        <v>12407267.459814064</v>
      </c>
      <c r="AL16" s="483">
        <v>33502944</v>
      </c>
      <c r="AM16" s="483">
        <v>33502944</v>
      </c>
      <c r="AN16" s="483">
        <v>33502944</v>
      </c>
      <c r="AO16" s="483"/>
      <c r="AP16" s="483"/>
      <c r="AQ16" s="483"/>
      <c r="AR16" s="483">
        <v>0</v>
      </c>
      <c r="AS16" s="483"/>
      <c r="AT16" s="483"/>
      <c r="AU16" s="483"/>
      <c r="AV16" s="496"/>
      <c r="AW16" s="417"/>
      <c r="AX16" s="417"/>
      <c r="AY16" s="417"/>
      <c r="AZ16" s="417"/>
      <c r="BA16" s="417"/>
      <c r="BB16" s="417"/>
      <c r="BC16" s="417"/>
      <c r="BD16" s="417"/>
      <c r="BE16" s="417"/>
      <c r="BF16" s="417"/>
      <c r="BG16" s="417"/>
      <c r="BH16" s="417"/>
      <c r="BI16" s="417"/>
      <c r="BJ16" s="417"/>
      <c r="BK16" s="417"/>
      <c r="BL16" s="417"/>
      <c r="BM16" s="417"/>
      <c r="BN16" s="417"/>
      <c r="BO16" s="43"/>
    </row>
    <row r="17" spans="1:67" x14ac:dyDescent="0.4">
      <c r="A17" s="405" t="s">
        <v>2</v>
      </c>
      <c r="B17" s="397">
        <v>447365746.81032485</v>
      </c>
      <c r="C17" s="398">
        <v>146886840.9375228</v>
      </c>
      <c r="D17" s="483">
        <v>26021400.041999999</v>
      </c>
      <c r="E17" s="483">
        <v>15386511.601999998</v>
      </c>
      <c r="F17" s="483">
        <v>10634888.440000001</v>
      </c>
      <c r="G17" s="483">
        <v>24379951.104662001</v>
      </c>
      <c r="H17" s="483">
        <v>24379951.104662001</v>
      </c>
      <c r="I17" s="483">
        <v>64265018.780000001</v>
      </c>
      <c r="J17" s="483">
        <v>64265018.780000001</v>
      </c>
      <c r="K17" s="483">
        <v>9190716</v>
      </c>
      <c r="L17" s="483">
        <v>9190716</v>
      </c>
      <c r="M17" s="483">
        <v>23015730.32379815</v>
      </c>
      <c r="N17" s="483">
        <v>4961004.2143901233</v>
      </c>
      <c r="O17" s="483">
        <v>3091628.2132236985</v>
      </c>
      <c r="P17" s="483">
        <v>14963097.896184329</v>
      </c>
      <c r="Q17" s="483">
        <v>14024.687062650741</v>
      </c>
      <c r="R17" s="483">
        <v>14024.687062650741</v>
      </c>
      <c r="S17" s="483">
        <v>160622914.55280203</v>
      </c>
      <c r="T17" s="483">
        <v>84031358.680000007</v>
      </c>
      <c r="U17" s="483">
        <v>83933451.390000001</v>
      </c>
      <c r="V17" s="483">
        <v>97907.290000000008</v>
      </c>
      <c r="W17" s="483">
        <v>0</v>
      </c>
      <c r="X17" s="483">
        <v>0</v>
      </c>
      <c r="Y17" s="483">
        <v>7260844.370000001</v>
      </c>
      <c r="Z17" s="483">
        <v>1370314.22</v>
      </c>
      <c r="AA17" s="483">
        <v>4198023.0100000016</v>
      </c>
      <c r="AB17" s="483">
        <v>787019.46000000008</v>
      </c>
      <c r="AC17" s="483">
        <v>640422.67999999993</v>
      </c>
      <c r="AD17" s="483">
        <v>265065</v>
      </c>
      <c r="AE17" s="483">
        <v>0</v>
      </c>
      <c r="AF17" s="483">
        <v>0</v>
      </c>
      <c r="AG17" s="483">
        <v>0</v>
      </c>
      <c r="AH17" s="483">
        <v>0</v>
      </c>
      <c r="AI17" s="483"/>
      <c r="AJ17" s="483">
        <v>69330711.502801999</v>
      </c>
      <c r="AK17" s="483">
        <v>69330711.502801999</v>
      </c>
      <c r="AL17" s="483">
        <v>139855991.31999999</v>
      </c>
      <c r="AM17" s="483">
        <v>107549923.48</v>
      </c>
      <c r="AN17" s="483">
        <v>1285166</v>
      </c>
      <c r="AO17" s="483">
        <v>99747655.810000002</v>
      </c>
      <c r="AP17" s="483">
        <v>8864.7999999999993</v>
      </c>
      <c r="AQ17" s="483">
        <v>6508236.8700000001</v>
      </c>
      <c r="AR17" s="483">
        <v>32306067.84</v>
      </c>
      <c r="AS17" s="483"/>
      <c r="AT17" s="483">
        <v>560066.84</v>
      </c>
      <c r="AU17" s="483"/>
      <c r="AV17" s="496">
        <v>31746001</v>
      </c>
      <c r="AW17" s="417"/>
      <c r="AX17" s="417"/>
      <c r="AY17" s="417"/>
      <c r="AZ17" s="417"/>
      <c r="BA17" s="417"/>
      <c r="BB17" s="417"/>
      <c r="BC17" s="417"/>
      <c r="BD17" s="417"/>
      <c r="BE17" s="417"/>
      <c r="BF17" s="417"/>
      <c r="BG17" s="417"/>
      <c r="BH17" s="417"/>
      <c r="BI17" s="417"/>
      <c r="BJ17" s="417"/>
      <c r="BK17" s="417"/>
      <c r="BL17" s="417"/>
      <c r="BM17" s="417"/>
      <c r="BN17" s="417"/>
      <c r="BO17" s="43"/>
    </row>
    <row r="18" spans="1:67" x14ac:dyDescent="0.4">
      <c r="A18" s="405" t="s">
        <v>3</v>
      </c>
      <c r="B18" s="397">
        <v>533548970.49404597</v>
      </c>
      <c r="C18" s="398">
        <v>159591389.54000002</v>
      </c>
      <c r="D18" s="483">
        <v>42656872.25</v>
      </c>
      <c r="E18" s="483">
        <v>42181338.670000002</v>
      </c>
      <c r="F18" s="483">
        <v>475533.57999999996</v>
      </c>
      <c r="G18" s="483">
        <v>22266524.310000002</v>
      </c>
      <c r="H18" s="483">
        <v>22266524.310000002</v>
      </c>
      <c r="I18" s="483">
        <v>27870418.98</v>
      </c>
      <c r="J18" s="483">
        <v>27870418.98</v>
      </c>
      <c r="K18" s="483">
        <v>10797574</v>
      </c>
      <c r="L18" s="483">
        <v>10797574</v>
      </c>
      <c r="M18" s="483">
        <v>56000000</v>
      </c>
      <c r="N18" s="483">
        <v>0</v>
      </c>
      <c r="O18" s="483">
        <v>0</v>
      </c>
      <c r="P18" s="483">
        <v>56000000</v>
      </c>
      <c r="Q18" s="483">
        <v>0</v>
      </c>
      <c r="R18" s="483">
        <v>0</v>
      </c>
      <c r="S18" s="483">
        <v>284969485.54404598</v>
      </c>
      <c r="T18" s="483">
        <v>54088825.759999998</v>
      </c>
      <c r="U18" s="483">
        <v>54088825.759999998</v>
      </c>
      <c r="V18" s="483">
        <v>0</v>
      </c>
      <c r="W18" s="483">
        <v>0</v>
      </c>
      <c r="X18" s="483">
        <v>0</v>
      </c>
      <c r="Y18" s="483">
        <v>0</v>
      </c>
      <c r="Z18" s="483"/>
      <c r="AA18" s="483"/>
      <c r="AB18" s="483"/>
      <c r="AC18" s="483"/>
      <c r="AD18" s="483"/>
      <c r="AE18" s="483">
        <v>151748721</v>
      </c>
      <c r="AF18" s="483">
        <v>151748721</v>
      </c>
      <c r="AG18" s="483">
        <v>34190357.374046005</v>
      </c>
      <c r="AH18" s="483">
        <v>34190357.374046005</v>
      </c>
      <c r="AI18" s="483"/>
      <c r="AJ18" s="483">
        <v>44941581.409999996</v>
      </c>
      <c r="AK18" s="483">
        <v>44941581.409999996</v>
      </c>
      <c r="AL18" s="483">
        <v>88988095.409999996</v>
      </c>
      <c r="AM18" s="483">
        <v>9400000</v>
      </c>
      <c r="AN18" s="483"/>
      <c r="AO18" s="483">
        <v>9400000</v>
      </c>
      <c r="AP18" s="483"/>
      <c r="AQ18" s="483"/>
      <c r="AR18" s="483">
        <v>79588095.409999996</v>
      </c>
      <c r="AS18" s="483"/>
      <c r="AT18" s="483">
        <v>1179347.4099999999</v>
      </c>
      <c r="AU18" s="483"/>
      <c r="AV18" s="496">
        <v>78408748</v>
      </c>
      <c r="AW18" s="417"/>
      <c r="AX18" s="417"/>
      <c r="AY18" s="417"/>
      <c r="AZ18" s="417"/>
      <c r="BA18" s="417"/>
      <c r="BB18" s="417"/>
      <c r="BC18" s="417"/>
      <c r="BD18" s="417"/>
      <c r="BE18" s="417"/>
      <c r="BF18" s="417"/>
      <c r="BG18" s="417"/>
      <c r="BH18" s="417"/>
      <c r="BI18" s="417"/>
      <c r="BJ18" s="417"/>
      <c r="BK18" s="417"/>
      <c r="BL18" s="417"/>
      <c r="BM18" s="417"/>
      <c r="BN18" s="417"/>
      <c r="BO18" s="43"/>
    </row>
    <row r="19" spans="1:67" x14ac:dyDescent="0.4">
      <c r="A19" s="401" t="s">
        <v>6</v>
      </c>
      <c r="B19" s="402">
        <f>C19+S19+AL19</f>
        <v>31412762.955021679</v>
      </c>
      <c r="C19" s="402">
        <v>5654798.5235216748</v>
      </c>
      <c r="D19" s="491">
        <v>2146513.0065626819</v>
      </c>
      <c r="E19" s="491">
        <v>1392683.8665626817</v>
      </c>
      <c r="F19" s="491">
        <v>753829.14</v>
      </c>
      <c r="G19" s="491">
        <v>349153.07000000007</v>
      </c>
      <c r="H19" s="491">
        <v>349153.07000000007</v>
      </c>
      <c r="I19" s="491">
        <v>2521896.08</v>
      </c>
      <c r="J19" s="491">
        <v>2521896.08</v>
      </c>
      <c r="K19" s="491">
        <v>40000</v>
      </c>
      <c r="L19" s="491">
        <v>40000</v>
      </c>
      <c r="M19" s="491">
        <v>289845.55514081102</v>
      </c>
      <c r="N19" s="491">
        <v>1605.7118260869561</v>
      </c>
      <c r="O19" s="491">
        <v>175721</v>
      </c>
      <c r="P19" s="491">
        <v>112518.84331472406</v>
      </c>
      <c r="Q19" s="491">
        <v>307390.81181818183</v>
      </c>
      <c r="R19" s="491">
        <v>307390.81181818183</v>
      </c>
      <c r="S19" s="491">
        <v>11917384.021499999</v>
      </c>
      <c r="T19" s="491">
        <v>1497098.067</v>
      </c>
      <c r="U19" s="491">
        <v>1419687.737</v>
      </c>
      <c r="V19" s="491">
        <v>77410.330000000016</v>
      </c>
      <c r="W19" s="491">
        <v>0</v>
      </c>
      <c r="X19" s="491">
        <v>0</v>
      </c>
      <c r="Y19" s="491">
        <v>1954701.34</v>
      </c>
      <c r="Z19" s="491">
        <v>1948606.24</v>
      </c>
      <c r="AA19" s="491">
        <v>0</v>
      </c>
      <c r="AB19" s="491">
        <v>0</v>
      </c>
      <c r="AC19" s="491">
        <v>6095.1</v>
      </c>
      <c r="AD19" s="491">
        <v>0</v>
      </c>
      <c r="AE19" s="491">
        <v>1551994.33</v>
      </c>
      <c r="AF19" s="491">
        <v>1551994.33</v>
      </c>
      <c r="AG19" s="491">
        <v>3075734.9899999998</v>
      </c>
      <c r="AH19" s="491">
        <v>2490276.9899999998</v>
      </c>
      <c r="AI19" s="491">
        <v>585458</v>
      </c>
      <c r="AJ19" s="491">
        <v>3837855.2944999998</v>
      </c>
      <c r="AK19" s="491">
        <v>3837855.2944999998</v>
      </c>
      <c r="AL19" s="491">
        <f>AM19+AR19</f>
        <v>13840580.410000002</v>
      </c>
      <c r="AM19" s="491">
        <f>SUM(AN19:AQ19)</f>
        <v>2601933.5</v>
      </c>
      <c r="AN19" s="491">
        <f>SUM(AN21:AN31)</f>
        <v>1385152.5399999998</v>
      </c>
      <c r="AO19" s="491">
        <v>1203278.05</v>
      </c>
      <c r="AP19" s="491">
        <v>0</v>
      </c>
      <c r="AQ19" s="491">
        <v>13502.91</v>
      </c>
      <c r="AR19" s="491">
        <v>11238646.910000002</v>
      </c>
      <c r="AS19" s="491">
        <v>3553237.49</v>
      </c>
      <c r="AT19" s="491">
        <v>55579.03</v>
      </c>
      <c r="AU19" s="491">
        <v>401637</v>
      </c>
      <c r="AV19" s="492">
        <v>7228193.3900000015</v>
      </c>
      <c r="AW19" s="425"/>
      <c r="AX19" s="417"/>
      <c r="AY19" s="417"/>
      <c r="AZ19" s="417"/>
      <c r="BA19" s="417"/>
      <c r="BB19" s="417"/>
      <c r="BC19" s="417"/>
      <c r="BD19" s="417"/>
      <c r="BE19" s="417"/>
      <c r="BF19" s="417"/>
      <c r="BG19" s="417"/>
      <c r="BH19" s="417"/>
      <c r="BI19" s="417"/>
      <c r="BJ19" s="417"/>
      <c r="BK19" s="417"/>
      <c r="BL19" s="417"/>
      <c r="BM19" s="417"/>
      <c r="BN19" s="417"/>
      <c r="BO19" s="43"/>
    </row>
    <row r="20" spans="1:67" x14ac:dyDescent="0.4">
      <c r="A20" s="406" t="s">
        <v>244</v>
      </c>
      <c r="B20" s="407">
        <f>C20+S20+AL20</f>
        <v>25538291.130521677</v>
      </c>
      <c r="C20" s="407">
        <v>5370474.8335216744</v>
      </c>
      <c r="D20" s="497">
        <v>2140017.3165626815</v>
      </c>
      <c r="E20" s="497">
        <v>1386443.2865626817</v>
      </c>
      <c r="F20" s="497">
        <v>753574.03</v>
      </c>
      <c r="G20" s="497">
        <v>349153.07000000007</v>
      </c>
      <c r="H20" s="497">
        <v>349153.07000000007</v>
      </c>
      <c r="I20" s="497">
        <v>2244068.08</v>
      </c>
      <c r="J20" s="497">
        <v>2244068.08</v>
      </c>
      <c r="K20" s="497">
        <v>40000</v>
      </c>
      <c r="L20" s="497">
        <v>40000</v>
      </c>
      <c r="M20" s="497">
        <v>289845.55514081102</v>
      </c>
      <c r="N20" s="497">
        <v>1605.7118260869561</v>
      </c>
      <c r="O20" s="497">
        <v>175721</v>
      </c>
      <c r="P20" s="497">
        <v>112518.84331472406</v>
      </c>
      <c r="Q20" s="497">
        <v>307390.81181818183</v>
      </c>
      <c r="R20" s="497">
        <v>307390.81181818183</v>
      </c>
      <c r="S20" s="497">
        <v>8937768.5270000007</v>
      </c>
      <c r="T20" s="497">
        <v>1497098.067</v>
      </c>
      <c r="U20" s="497">
        <v>1419687.737</v>
      </c>
      <c r="V20" s="497">
        <v>77410.330000000016</v>
      </c>
      <c r="W20" s="497">
        <v>0</v>
      </c>
      <c r="X20" s="497">
        <v>0</v>
      </c>
      <c r="Y20" s="497">
        <v>1609701.34</v>
      </c>
      <c r="Z20" s="497">
        <v>1603606.24</v>
      </c>
      <c r="AA20" s="497">
        <v>0</v>
      </c>
      <c r="AB20" s="497">
        <v>0</v>
      </c>
      <c r="AC20" s="497">
        <v>6095.1</v>
      </c>
      <c r="AD20" s="497">
        <v>0</v>
      </c>
      <c r="AE20" s="497">
        <v>1551994.33</v>
      </c>
      <c r="AF20" s="497">
        <v>1551994.33</v>
      </c>
      <c r="AG20" s="497">
        <v>3075734.9899999998</v>
      </c>
      <c r="AH20" s="497">
        <v>2490276.9899999998</v>
      </c>
      <c r="AI20" s="497">
        <v>585458</v>
      </c>
      <c r="AJ20" s="497">
        <v>1203239.8</v>
      </c>
      <c r="AK20" s="497">
        <v>1203239.8</v>
      </c>
      <c r="AL20" s="497">
        <f>AM20+AR20</f>
        <v>11230047.770000001</v>
      </c>
      <c r="AM20" s="497">
        <f>SUM(AN20:AQ20)</f>
        <v>2601933.5</v>
      </c>
      <c r="AN20" s="497">
        <f>SUM(AN21:AN29)</f>
        <v>1385152.5399999998</v>
      </c>
      <c r="AO20" s="497">
        <v>1203278.05</v>
      </c>
      <c r="AP20" s="497">
        <v>0</v>
      </c>
      <c r="AQ20" s="497">
        <v>13502.91</v>
      </c>
      <c r="AR20" s="497">
        <v>8628114.2700000014</v>
      </c>
      <c r="AS20" s="497">
        <v>1301956.8500000001</v>
      </c>
      <c r="AT20" s="497">
        <v>55579.03</v>
      </c>
      <c r="AU20" s="497">
        <v>42385</v>
      </c>
      <c r="AV20" s="498">
        <v>7228193.3900000015</v>
      </c>
      <c r="AW20" s="425"/>
      <c r="AX20" s="417"/>
      <c r="AY20" s="417"/>
      <c r="AZ20" s="417"/>
      <c r="BA20" s="417"/>
      <c r="BB20" s="417"/>
      <c r="BC20" s="417"/>
      <c r="BD20" s="417"/>
      <c r="BE20" s="417"/>
      <c r="BF20" s="417"/>
      <c r="BG20" s="417"/>
      <c r="BH20" s="417"/>
      <c r="BI20" s="417"/>
      <c r="BJ20" s="417"/>
      <c r="BK20" s="417"/>
      <c r="BL20" s="417"/>
      <c r="BM20" s="417"/>
      <c r="BN20" s="417"/>
      <c r="BO20" s="43"/>
    </row>
    <row r="21" spans="1:67" x14ac:dyDescent="0.4">
      <c r="A21" s="408" t="s">
        <v>220</v>
      </c>
      <c r="B21" s="397">
        <v>1374434.02520993</v>
      </c>
      <c r="C21" s="397">
        <v>647964.28520993469</v>
      </c>
      <c r="D21" s="481">
        <v>250367.94520993473</v>
      </c>
      <c r="E21" s="483">
        <v>150427.99520993471</v>
      </c>
      <c r="F21" s="483">
        <v>99939.95</v>
      </c>
      <c r="G21" s="481">
        <v>111673.2</v>
      </c>
      <c r="H21" s="483">
        <v>111673.2</v>
      </c>
      <c r="I21" s="481">
        <v>271708.59999999998</v>
      </c>
      <c r="J21" s="483">
        <v>271708.59999999998</v>
      </c>
      <c r="K21" s="481">
        <v>0</v>
      </c>
      <c r="L21" s="483">
        <v>0</v>
      </c>
      <c r="M21" s="481">
        <v>8907.5400000000009</v>
      </c>
      <c r="N21" s="483">
        <v>0</v>
      </c>
      <c r="O21" s="483">
        <v>0</v>
      </c>
      <c r="P21" s="483">
        <v>8907.5400000000009</v>
      </c>
      <c r="Q21" s="481">
        <v>5307</v>
      </c>
      <c r="R21" s="483">
        <v>5307</v>
      </c>
      <c r="S21" s="481">
        <v>158578.20000000001</v>
      </c>
      <c r="T21" s="481">
        <v>0</v>
      </c>
      <c r="U21" s="483">
        <v>0</v>
      </c>
      <c r="V21" s="483">
        <v>0</v>
      </c>
      <c r="W21" s="483">
        <v>0</v>
      </c>
      <c r="X21" s="483">
        <v>0</v>
      </c>
      <c r="Y21" s="483">
        <v>0</v>
      </c>
      <c r="Z21" s="483"/>
      <c r="AA21" s="483"/>
      <c r="AB21" s="483"/>
      <c r="AC21" s="483"/>
      <c r="AD21" s="483"/>
      <c r="AE21" s="483">
        <v>54209.770000000004</v>
      </c>
      <c r="AF21" s="483">
        <v>54209.770000000004</v>
      </c>
      <c r="AG21" s="483">
        <v>24752.430000000008</v>
      </c>
      <c r="AH21" s="483">
        <v>0</v>
      </c>
      <c r="AI21" s="483">
        <v>24752.430000000008</v>
      </c>
      <c r="AJ21" s="483">
        <v>79616</v>
      </c>
      <c r="AK21" s="483">
        <v>79616</v>
      </c>
      <c r="AL21" s="483">
        <f>AM21+AR21</f>
        <v>567891.54</v>
      </c>
      <c r="AM21" s="483">
        <v>31109.79</v>
      </c>
      <c r="AN21" s="483">
        <v>31109.79</v>
      </c>
      <c r="AO21" s="483"/>
      <c r="AP21" s="483"/>
      <c r="AQ21" s="483"/>
      <c r="AR21" s="483">
        <v>536781.75</v>
      </c>
      <c r="AS21" s="483"/>
      <c r="AT21" s="483">
        <v>770.75</v>
      </c>
      <c r="AU21" s="483"/>
      <c r="AV21" s="496">
        <v>536011</v>
      </c>
      <c r="AW21" s="425"/>
      <c r="AX21" s="417"/>
      <c r="AY21" s="417"/>
      <c r="AZ21" s="417"/>
      <c r="BA21" s="417"/>
      <c r="BB21" s="417"/>
      <c r="BC21" s="417"/>
      <c r="BD21" s="417"/>
      <c r="BE21" s="417"/>
      <c r="BF21" s="417"/>
      <c r="BG21" s="417"/>
      <c r="BH21" s="417"/>
      <c r="BI21" s="417"/>
      <c r="BJ21" s="417"/>
      <c r="BK21" s="417"/>
      <c r="BL21" s="417"/>
      <c r="BM21" s="417"/>
      <c r="BN21" s="417"/>
      <c r="BO21" s="43"/>
    </row>
    <row r="22" spans="1:67" x14ac:dyDescent="0.4">
      <c r="A22" s="408" t="s">
        <v>7</v>
      </c>
      <c r="B22" s="397">
        <v>6125781.2053241003</v>
      </c>
      <c r="C22" s="397">
        <v>746869.98532409943</v>
      </c>
      <c r="D22" s="481">
        <v>308904.49532409949</v>
      </c>
      <c r="E22" s="483">
        <v>240705.1853240995</v>
      </c>
      <c r="F22" s="483">
        <v>68199.31</v>
      </c>
      <c r="G22" s="481">
        <v>57721.820000000007</v>
      </c>
      <c r="H22" s="483">
        <v>57721.820000000007</v>
      </c>
      <c r="I22" s="481">
        <v>374431.67</v>
      </c>
      <c r="J22" s="483">
        <v>374431.67</v>
      </c>
      <c r="K22" s="481">
        <v>0</v>
      </c>
      <c r="L22" s="483">
        <v>0</v>
      </c>
      <c r="M22" s="481">
        <v>0</v>
      </c>
      <c r="N22" s="483">
        <v>0</v>
      </c>
      <c r="O22" s="483">
        <v>0</v>
      </c>
      <c r="P22" s="483">
        <v>0</v>
      </c>
      <c r="Q22" s="481">
        <v>5812</v>
      </c>
      <c r="R22" s="483">
        <v>5812</v>
      </c>
      <c r="S22" s="481">
        <v>898232.70000000007</v>
      </c>
      <c r="T22" s="481">
        <v>21047.390000000003</v>
      </c>
      <c r="U22" s="483">
        <v>21047.390000000003</v>
      </c>
      <c r="V22" s="483">
        <v>0</v>
      </c>
      <c r="W22" s="483">
        <v>0</v>
      </c>
      <c r="X22" s="483">
        <v>0</v>
      </c>
      <c r="Y22" s="483">
        <v>0</v>
      </c>
      <c r="Z22" s="483"/>
      <c r="AA22" s="483"/>
      <c r="AB22" s="483"/>
      <c r="AC22" s="483"/>
      <c r="AD22" s="483"/>
      <c r="AE22" s="483">
        <v>232960.51</v>
      </c>
      <c r="AF22" s="483">
        <v>232960.51</v>
      </c>
      <c r="AG22" s="483">
        <v>406150.80000000005</v>
      </c>
      <c r="AH22" s="483">
        <v>119802.16</v>
      </c>
      <c r="AI22" s="483">
        <v>286348.64</v>
      </c>
      <c r="AJ22" s="483">
        <v>238074</v>
      </c>
      <c r="AK22" s="483">
        <v>238074</v>
      </c>
      <c r="AL22" s="483">
        <f t="shared" ref="AL22:AL31" si="0">AM22+AR22</f>
        <v>4480678.5200000005</v>
      </c>
      <c r="AM22" s="483">
        <v>356643.80000000005</v>
      </c>
      <c r="AN22" s="483">
        <v>356643.80000000005</v>
      </c>
      <c r="AO22" s="483"/>
      <c r="AP22" s="483"/>
      <c r="AQ22" s="483"/>
      <c r="AR22" s="483">
        <v>4124034.72</v>
      </c>
      <c r="AS22" s="483"/>
      <c r="AT22" s="483">
        <v>3000</v>
      </c>
      <c r="AU22" s="483"/>
      <c r="AV22" s="496">
        <v>4121034.72</v>
      </c>
      <c r="AW22" s="425"/>
      <c r="AX22" s="417"/>
      <c r="AY22" s="417"/>
      <c r="AZ22" s="417"/>
      <c r="BA22" s="417"/>
      <c r="BB22" s="417"/>
      <c r="BC22" s="417"/>
      <c r="BD22" s="417"/>
      <c r="BE22" s="417"/>
      <c r="BF22" s="417"/>
      <c r="BG22" s="417"/>
      <c r="BH22" s="417"/>
      <c r="BI22" s="417"/>
      <c r="BJ22" s="417"/>
      <c r="BK22" s="417"/>
      <c r="BL22" s="417"/>
      <c r="BM22" s="417"/>
      <c r="BN22" s="417"/>
      <c r="BO22" s="43"/>
    </row>
    <row r="23" spans="1:67" x14ac:dyDescent="0.4">
      <c r="A23" s="408" t="s">
        <v>8</v>
      </c>
      <c r="B23" s="397">
        <v>1514424.5250748736</v>
      </c>
      <c r="C23" s="397">
        <v>413316.28507487371</v>
      </c>
      <c r="D23" s="481">
        <v>98301.737481248318</v>
      </c>
      <c r="E23" s="483">
        <v>97281.277481248311</v>
      </c>
      <c r="F23" s="483">
        <v>1020.46</v>
      </c>
      <c r="G23" s="481">
        <v>10708.86</v>
      </c>
      <c r="H23" s="483">
        <v>10708.86</v>
      </c>
      <c r="I23" s="481">
        <v>195823.47999999998</v>
      </c>
      <c r="J23" s="483">
        <v>195823.47999999998</v>
      </c>
      <c r="K23" s="481">
        <v>40000</v>
      </c>
      <c r="L23" s="483">
        <v>40000</v>
      </c>
      <c r="M23" s="481">
        <v>68482.207593625426</v>
      </c>
      <c r="N23" s="483">
        <v>0</v>
      </c>
      <c r="O23" s="483">
        <v>0</v>
      </c>
      <c r="P23" s="483">
        <v>68482.207593625426</v>
      </c>
      <c r="Q23" s="481">
        <v>0</v>
      </c>
      <c r="R23" s="483">
        <v>0</v>
      </c>
      <c r="S23" s="481">
        <v>175681.2</v>
      </c>
      <c r="T23" s="481">
        <v>21835.93</v>
      </c>
      <c r="U23" s="483">
        <v>4380</v>
      </c>
      <c r="V23" s="483">
        <v>17455.93</v>
      </c>
      <c r="W23" s="483">
        <v>0</v>
      </c>
      <c r="X23" s="483">
        <v>0</v>
      </c>
      <c r="Y23" s="483">
        <v>0</v>
      </c>
      <c r="Z23" s="483"/>
      <c r="AA23" s="483"/>
      <c r="AB23" s="483"/>
      <c r="AC23" s="483"/>
      <c r="AD23" s="483"/>
      <c r="AE23" s="483">
        <v>68560.2</v>
      </c>
      <c r="AF23" s="483">
        <v>68560.2</v>
      </c>
      <c r="AG23" s="483">
        <v>11005.75</v>
      </c>
      <c r="AH23" s="483">
        <v>0</v>
      </c>
      <c r="AI23" s="483">
        <v>11005.75</v>
      </c>
      <c r="AJ23" s="483">
        <v>74279.320000000007</v>
      </c>
      <c r="AK23" s="483">
        <v>74279.320000000007</v>
      </c>
      <c r="AL23" s="483">
        <f t="shared" si="0"/>
        <v>925427.03999999992</v>
      </c>
      <c r="AM23" s="483">
        <v>86199.639999999985</v>
      </c>
      <c r="AN23" s="483">
        <v>86199.639999999985</v>
      </c>
      <c r="AO23" s="483"/>
      <c r="AP23" s="483"/>
      <c r="AQ23" s="483"/>
      <c r="AR23" s="483">
        <v>839227.39999999991</v>
      </c>
      <c r="AS23" s="483"/>
      <c r="AT23" s="483">
        <v>36110</v>
      </c>
      <c r="AU23" s="483"/>
      <c r="AV23" s="496">
        <v>803117.39999999991</v>
      </c>
      <c r="AW23" s="425"/>
      <c r="AX23" s="417"/>
      <c r="AY23" s="417"/>
      <c r="AZ23" s="417"/>
      <c r="BA23" s="417"/>
      <c r="BB23" s="417"/>
      <c r="BC23" s="417"/>
      <c r="BD23" s="417"/>
      <c r="BE23" s="417"/>
      <c r="BF23" s="417"/>
      <c r="BG23" s="417"/>
      <c r="BH23" s="417"/>
      <c r="BI23" s="417"/>
      <c r="BJ23" s="417"/>
      <c r="BK23" s="417"/>
      <c r="BL23" s="417"/>
      <c r="BM23" s="417"/>
      <c r="BN23" s="417"/>
      <c r="BO23" s="43"/>
    </row>
    <row r="24" spans="1:67" x14ac:dyDescent="0.4">
      <c r="A24" s="408" t="s">
        <v>9</v>
      </c>
      <c r="B24" s="397">
        <v>1393759.14</v>
      </c>
      <c r="C24" s="397">
        <v>166454.73000000001</v>
      </c>
      <c r="D24" s="481">
        <v>72131.86</v>
      </c>
      <c r="E24" s="483">
        <v>72131.86</v>
      </c>
      <c r="F24" s="483">
        <v>0</v>
      </c>
      <c r="G24" s="481">
        <v>3645.14</v>
      </c>
      <c r="H24" s="483">
        <v>3645.14</v>
      </c>
      <c r="I24" s="481">
        <v>69000</v>
      </c>
      <c r="J24" s="483">
        <v>69000</v>
      </c>
      <c r="K24" s="481">
        <v>0</v>
      </c>
      <c r="L24" s="483"/>
      <c r="M24" s="481">
        <v>21677.73</v>
      </c>
      <c r="N24" s="483">
        <v>0</v>
      </c>
      <c r="O24" s="483">
        <v>0</v>
      </c>
      <c r="P24" s="483">
        <v>21677.73</v>
      </c>
      <c r="Q24" s="481">
        <v>0</v>
      </c>
      <c r="R24" s="483">
        <v>0</v>
      </c>
      <c r="S24" s="481">
        <v>602873.19999999995</v>
      </c>
      <c r="T24" s="481">
        <v>0</v>
      </c>
      <c r="U24" s="483">
        <v>0</v>
      </c>
      <c r="V24" s="483">
        <v>0</v>
      </c>
      <c r="W24" s="483">
        <v>0</v>
      </c>
      <c r="X24" s="483">
        <v>0</v>
      </c>
      <c r="Y24" s="483">
        <v>0</v>
      </c>
      <c r="Z24" s="483"/>
      <c r="AA24" s="483"/>
      <c r="AB24" s="483"/>
      <c r="AC24" s="483"/>
      <c r="AD24" s="483"/>
      <c r="AE24" s="483">
        <v>983.29</v>
      </c>
      <c r="AF24" s="483">
        <v>983.29</v>
      </c>
      <c r="AG24" s="483">
        <v>587294.90999999992</v>
      </c>
      <c r="AH24" s="483">
        <v>569640.04999999993</v>
      </c>
      <c r="AI24" s="483">
        <v>17654.86</v>
      </c>
      <c r="AJ24" s="483">
        <v>14595</v>
      </c>
      <c r="AK24" s="483">
        <v>14595</v>
      </c>
      <c r="AL24" s="483">
        <f t="shared" si="0"/>
        <v>624431.21</v>
      </c>
      <c r="AM24" s="483">
        <v>3786.5</v>
      </c>
      <c r="AN24" s="483">
        <v>3786.5</v>
      </c>
      <c r="AO24" s="483"/>
      <c r="AP24" s="483"/>
      <c r="AQ24" s="483"/>
      <c r="AR24" s="483">
        <v>620644.71</v>
      </c>
      <c r="AS24" s="483"/>
      <c r="AT24" s="483">
        <v>0</v>
      </c>
      <c r="AU24" s="483"/>
      <c r="AV24" s="496">
        <v>620644.71</v>
      </c>
      <c r="AW24" s="425"/>
      <c r="AX24" s="417"/>
      <c r="AY24" s="417"/>
      <c r="AZ24" s="417"/>
      <c r="BA24" s="417"/>
      <c r="BB24" s="417"/>
      <c r="BC24" s="417"/>
      <c r="BD24" s="417"/>
      <c r="BE24" s="417"/>
      <c r="BF24" s="417"/>
      <c r="BG24" s="417"/>
      <c r="BH24" s="417"/>
      <c r="BI24" s="417"/>
      <c r="BJ24" s="417"/>
      <c r="BK24" s="417"/>
      <c r="BL24" s="417"/>
      <c r="BM24" s="417"/>
      <c r="BN24" s="417"/>
      <c r="BO24" s="43"/>
    </row>
    <row r="25" spans="1:67" x14ac:dyDescent="0.4">
      <c r="A25" s="408" t="s">
        <v>10</v>
      </c>
      <c r="B25" s="397">
        <v>3297837.1164297387</v>
      </c>
      <c r="C25" s="512">
        <v>1081209.2464297386</v>
      </c>
      <c r="D25" s="481">
        <v>497318.55434500356</v>
      </c>
      <c r="E25" s="483">
        <v>332756.73434500356</v>
      </c>
      <c r="F25" s="483">
        <v>164561.81999999998</v>
      </c>
      <c r="G25" s="481">
        <v>72313.94</v>
      </c>
      <c r="H25" s="483">
        <v>72313.94</v>
      </c>
      <c r="I25" s="481">
        <v>266179</v>
      </c>
      <c r="J25" s="483">
        <v>266179</v>
      </c>
      <c r="K25" s="481">
        <v>0</v>
      </c>
      <c r="L25" s="483"/>
      <c r="M25" s="481">
        <v>189781.05572109864</v>
      </c>
      <c r="N25" s="483">
        <v>608.69000000000005</v>
      </c>
      <c r="O25" s="483">
        <v>175721</v>
      </c>
      <c r="P25" s="483">
        <v>13451.365721098648</v>
      </c>
      <c r="Q25" s="481">
        <v>55616.696363636365</v>
      </c>
      <c r="R25" s="483">
        <v>55616.696363636365</v>
      </c>
      <c r="S25" s="481">
        <v>1273333.7</v>
      </c>
      <c r="T25" s="481">
        <v>244121.59999999998</v>
      </c>
      <c r="U25" s="483">
        <v>188425.52</v>
      </c>
      <c r="V25" s="483">
        <v>55696.08</v>
      </c>
      <c r="W25" s="483">
        <v>0</v>
      </c>
      <c r="X25" s="483">
        <v>0</v>
      </c>
      <c r="Y25" s="483">
        <v>0</v>
      </c>
      <c r="Z25" s="483"/>
      <c r="AA25" s="483"/>
      <c r="AB25" s="483"/>
      <c r="AC25" s="483"/>
      <c r="AD25" s="483"/>
      <c r="AE25" s="483">
        <v>425</v>
      </c>
      <c r="AF25" s="483">
        <v>425</v>
      </c>
      <c r="AG25" s="483">
        <v>556437.1</v>
      </c>
      <c r="AH25" s="483">
        <v>569640.04999999993</v>
      </c>
      <c r="AI25" s="483">
        <v>-13202.95</v>
      </c>
      <c r="AJ25" s="483">
        <v>472350</v>
      </c>
      <c r="AK25" s="483">
        <v>472350</v>
      </c>
      <c r="AL25" s="483">
        <f t="shared" si="0"/>
        <v>943294.16999999993</v>
      </c>
      <c r="AM25" s="483">
        <v>689548.84</v>
      </c>
      <c r="AN25" s="483">
        <v>689548.84</v>
      </c>
      <c r="AO25" s="483"/>
      <c r="AP25" s="483"/>
      <c r="AQ25" s="483"/>
      <c r="AR25" s="483">
        <v>253745.33000000002</v>
      </c>
      <c r="AS25" s="483"/>
      <c r="AT25" s="483">
        <v>0</v>
      </c>
      <c r="AU25" s="483"/>
      <c r="AV25" s="496">
        <v>253745.33000000002</v>
      </c>
      <c r="AW25" s="425"/>
      <c r="AX25" s="417"/>
      <c r="AY25" s="417"/>
      <c r="AZ25" s="417"/>
      <c r="BA25" s="417"/>
      <c r="BB25" s="417"/>
      <c r="BC25" s="417"/>
      <c r="BD25" s="417"/>
      <c r="BE25" s="417"/>
      <c r="BF25" s="417"/>
      <c r="BG25" s="417"/>
      <c r="BH25" s="417"/>
      <c r="BI25" s="417"/>
      <c r="BJ25" s="417"/>
      <c r="BK25" s="417"/>
      <c r="BL25" s="417"/>
      <c r="BM25" s="417"/>
      <c r="BN25" s="417"/>
      <c r="BO25" s="43"/>
    </row>
    <row r="26" spans="1:67" x14ac:dyDescent="0.4">
      <c r="A26" s="408" t="s">
        <v>11</v>
      </c>
      <c r="B26" s="397">
        <v>2362544.0506742774</v>
      </c>
      <c r="C26" s="397">
        <v>1294440.2506742773</v>
      </c>
      <c r="D26" s="481">
        <v>506007.52521973173</v>
      </c>
      <c r="E26" s="483">
        <v>218172.79521973201</v>
      </c>
      <c r="F26" s="483">
        <v>287834.73</v>
      </c>
      <c r="G26" s="481">
        <v>63400.280000000013</v>
      </c>
      <c r="H26" s="483">
        <v>63400.280000000013</v>
      </c>
      <c r="I26" s="481">
        <v>545630.32999999996</v>
      </c>
      <c r="J26" s="483">
        <v>545630.32999999996</v>
      </c>
      <c r="K26" s="481">
        <v>0</v>
      </c>
      <c r="L26" s="483"/>
      <c r="M26" s="481">
        <v>0</v>
      </c>
      <c r="N26" s="483">
        <v>0</v>
      </c>
      <c r="O26" s="483"/>
      <c r="P26" s="483">
        <v>0</v>
      </c>
      <c r="Q26" s="481">
        <v>179402.11545454545</v>
      </c>
      <c r="R26" s="483">
        <v>179402.11545454545</v>
      </c>
      <c r="S26" s="481">
        <v>1068103.8</v>
      </c>
      <c r="T26" s="481">
        <v>13202.22</v>
      </c>
      <c r="U26" s="483">
        <v>13202.22</v>
      </c>
      <c r="V26" s="483">
        <v>0</v>
      </c>
      <c r="W26" s="483">
        <v>0</v>
      </c>
      <c r="X26" s="483">
        <v>0</v>
      </c>
      <c r="Y26" s="483">
        <v>0</v>
      </c>
      <c r="Z26" s="483"/>
      <c r="AA26" s="483"/>
      <c r="AB26" s="483"/>
      <c r="AC26" s="483"/>
      <c r="AD26" s="483"/>
      <c r="AE26" s="483">
        <v>218012.86000000002</v>
      </c>
      <c r="AF26" s="483">
        <v>218012.86000000002</v>
      </c>
      <c r="AG26" s="483">
        <v>775584.83000000019</v>
      </c>
      <c r="AH26" s="483">
        <v>771038.65000000014</v>
      </c>
      <c r="AI26" s="483">
        <v>4546.1800000000512</v>
      </c>
      <c r="AJ26" s="483">
        <v>61303.89</v>
      </c>
      <c r="AK26" s="483">
        <v>61303.89</v>
      </c>
      <c r="AL26" s="483">
        <f t="shared" si="0"/>
        <v>0</v>
      </c>
      <c r="AM26" s="483">
        <v>0</v>
      </c>
      <c r="AN26" s="483"/>
      <c r="AO26" s="483"/>
      <c r="AP26" s="483"/>
      <c r="AQ26" s="483"/>
      <c r="AR26" s="483">
        <v>0</v>
      </c>
      <c r="AS26" s="483"/>
      <c r="AT26" s="483">
        <v>0</v>
      </c>
      <c r="AU26" s="483"/>
      <c r="AV26" s="496">
        <v>0</v>
      </c>
      <c r="AW26" s="425"/>
      <c r="AX26" s="425"/>
      <c r="AY26" s="417"/>
      <c r="AZ26" s="417"/>
      <c r="BA26" s="417"/>
      <c r="BB26" s="417"/>
      <c r="BC26" s="417"/>
      <c r="BD26" s="417"/>
      <c r="BE26" s="417"/>
      <c r="BF26" s="417"/>
      <c r="BG26" s="417"/>
      <c r="BH26" s="417"/>
      <c r="BI26" s="417"/>
      <c r="BJ26" s="417"/>
      <c r="BK26" s="417"/>
      <c r="BL26" s="417"/>
      <c r="BM26" s="417"/>
      <c r="BN26" s="417"/>
      <c r="BO26" s="43"/>
    </row>
    <row r="27" spans="1:67" x14ac:dyDescent="0.4">
      <c r="A27" s="408" t="s">
        <v>12</v>
      </c>
      <c r="B27" s="397">
        <v>1922742.25</v>
      </c>
      <c r="C27" s="397">
        <v>305357.25</v>
      </c>
      <c r="D27" s="481">
        <v>76758.249999999985</v>
      </c>
      <c r="E27" s="483">
        <v>0</v>
      </c>
      <c r="F27" s="483">
        <v>76758.249999999985</v>
      </c>
      <c r="G27" s="481">
        <v>0</v>
      </c>
      <c r="H27" s="483"/>
      <c r="I27" s="481">
        <v>228599</v>
      </c>
      <c r="J27" s="483">
        <v>228599</v>
      </c>
      <c r="K27" s="481">
        <v>0</v>
      </c>
      <c r="L27" s="483"/>
      <c r="M27" s="481">
        <v>0</v>
      </c>
      <c r="N27" s="483"/>
      <c r="O27" s="483"/>
      <c r="P27" s="483"/>
      <c r="Q27" s="481">
        <v>0</v>
      </c>
      <c r="R27" s="483"/>
      <c r="S27" s="481">
        <v>1575000</v>
      </c>
      <c r="T27" s="481">
        <v>0</v>
      </c>
      <c r="U27" s="483">
        <v>0</v>
      </c>
      <c r="V27" s="483">
        <v>0</v>
      </c>
      <c r="W27" s="483">
        <v>0</v>
      </c>
      <c r="X27" s="483">
        <v>0</v>
      </c>
      <c r="Y27" s="483">
        <v>1575000</v>
      </c>
      <c r="Z27" s="483">
        <v>1575000</v>
      </c>
      <c r="AA27" s="483"/>
      <c r="AB27" s="483"/>
      <c r="AC27" s="483"/>
      <c r="AD27" s="483"/>
      <c r="AE27" s="483">
        <v>0</v>
      </c>
      <c r="AF27" s="483"/>
      <c r="AG27" s="483">
        <v>0</v>
      </c>
      <c r="AH27" s="483"/>
      <c r="AI27" s="483"/>
      <c r="AJ27" s="483">
        <v>0</v>
      </c>
      <c r="AK27" s="483"/>
      <c r="AL27" s="483">
        <f t="shared" si="0"/>
        <v>42385</v>
      </c>
      <c r="AM27" s="483">
        <v>0</v>
      </c>
      <c r="AN27" s="483"/>
      <c r="AO27" s="483"/>
      <c r="AP27" s="483"/>
      <c r="AQ27" s="483"/>
      <c r="AR27" s="483">
        <v>42385</v>
      </c>
      <c r="AS27" s="483"/>
      <c r="AT27" s="483">
        <v>0</v>
      </c>
      <c r="AU27" s="483">
        <v>42385</v>
      </c>
      <c r="AV27" s="496"/>
      <c r="AW27" s="425"/>
      <c r="AX27" s="417"/>
      <c r="AY27" s="417"/>
      <c r="AZ27" s="417"/>
      <c r="BA27" s="417"/>
      <c r="BB27" s="417"/>
      <c r="BC27" s="417"/>
      <c r="BD27" s="417"/>
      <c r="BE27" s="417"/>
      <c r="BF27" s="417"/>
      <c r="BG27" s="417"/>
      <c r="BH27" s="417"/>
      <c r="BI27" s="417"/>
      <c r="BJ27" s="417"/>
      <c r="BK27" s="417"/>
      <c r="BL27" s="417"/>
      <c r="BM27" s="417"/>
      <c r="BN27" s="417"/>
      <c r="BO27" s="43"/>
    </row>
    <row r="28" spans="1:67" x14ac:dyDescent="0.4">
      <c r="A28" s="408" t="s">
        <v>13</v>
      </c>
      <c r="B28" s="397">
        <v>2052948.1338087509</v>
      </c>
      <c r="C28" s="397">
        <v>674299.19680875074</v>
      </c>
      <c r="D28" s="481">
        <v>329505.57898266381</v>
      </c>
      <c r="E28" s="483">
        <v>274246.0689826638</v>
      </c>
      <c r="F28" s="483">
        <v>55259.51</v>
      </c>
      <c r="G28" s="481">
        <v>11789.77</v>
      </c>
      <c r="H28" s="483">
        <v>11789.77</v>
      </c>
      <c r="I28" s="481">
        <v>270806</v>
      </c>
      <c r="J28" s="483">
        <v>270806</v>
      </c>
      <c r="K28" s="481">
        <v>0</v>
      </c>
      <c r="L28" s="483"/>
      <c r="M28" s="481">
        <v>944.84782608695605</v>
      </c>
      <c r="N28" s="483">
        <v>944.84782608695605</v>
      </c>
      <c r="O28" s="483"/>
      <c r="P28" s="483">
        <v>0</v>
      </c>
      <c r="Q28" s="481">
        <v>61253</v>
      </c>
      <c r="R28" s="483">
        <v>61253</v>
      </c>
      <c r="S28" s="481">
        <v>367071.19700000004</v>
      </c>
      <c r="T28" s="481">
        <v>39813.667000000001</v>
      </c>
      <c r="U28" s="483">
        <v>35555.347000000002</v>
      </c>
      <c r="V28" s="483">
        <v>4258.32</v>
      </c>
      <c r="W28" s="483">
        <v>0</v>
      </c>
      <c r="X28" s="483">
        <v>0</v>
      </c>
      <c r="Y28" s="483">
        <v>0</v>
      </c>
      <c r="Z28" s="483"/>
      <c r="AA28" s="483"/>
      <c r="AB28" s="483"/>
      <c r="AC28" s="483"/>
      <c r="AD28" s="483"/>
      <c r="AE28" s="483">
        <v>109612.02000000002</v>
      </c>
      <c r="AF28" s="483">
        <v>109612.02000000002</v>
      </c>
      <c r="AG28" s="483">
        <v>168003.35</v>
      </c>
      <c r="AH28" s="483">
        <v>37560.629999999997</v>
      </c>
      <c r="AI28" s="483">
        <v>130442.72</v>
      </c>
      <c r="AJ28" s="483">
        <v>49642.16</v>
      </c>
      <c r="AK28" s="483">
        <v>49642.16</v>
      </c>
      <c r="AL28" s="483">
        <f>AM28+AR28</f>
        <v>1011577.7400000001</v>
      </c>
      <c r="AM28" s="483">
        <v>217863.97</v>
      </c>
      <c r="AN28" s="483">
        <v>217863.97</v>
      </c>
      <c r="AO28" s="483"/>
      <c r="AP28" s="483"/>
      <c r="AQ28" s="483"/>
      <c r="AR28" s="483">
        <v>793713.77000000014</v>
      </c>
      <c r="AS28" s="483"/>
      <c r="AT28" s="483">
        <v>14848.28</v>
      </c>
      <c r="AU28" s="483"/>
      <c r="AV28" s="496">
        <v>778865.49000000011</v>
      </c>
      <c r="AW28" s="425"/>
      <c r="AX28" s="417"/>
      <c r="AY28" s="417"/>
      <c r="AZ28" s="417"/>
      <c r="BA28" s="417"/>
      <c r="BB28" s="417"/>
      <c r="BC28" s="417"/>
      <c r="BD28" s="417"/>
      <c r="BE28" s="417"/>
      <c r="BF28" s="417"/>
      <c r="BG28" s="417"/>
      <c r="BH28" s="417"/>
      <c r="BI28" s="417"/>
      <c r="BJ28" s="417"/>
      <c r="BK28" s="417"/>
      <c r="BL28" s="417"/>
      <c r="BM28" s="417"/>
      <c r="BN28" s="417"/>
      <c r="BO28" s="43"/>
    </row>
    <row r="29" spans="1:67" x14ac:dyDescent="0.4">
      <c r="A29" s="408" t="s">
        <v>14</v>
      </c>
      <c r="B29" s="397">
        <f>C29+S29+AL29</f>
        <v>5493820.6840000004</v>
      </c>
      <c r="C29" s="397">
        <v>40563.603999999992</v>
      </c>
      <c r="D29" s="481">
        <v>721.37</v>
      </c>
      <c r="E29" s="483">
        <v>721.37</v>
      </c>
      <c r="F29" s="483">
        <v>0</v>
      </c>
      <c r="G29" s="481">
        <v>17900.059999999998</v>
      </c>
      <c r="H29" s="483">
        <v>17900.059999999998</v>
      </c>
      <c r="I29" s="481">
        <v>21890</v>
      </c>
      <c r="J29" s="483">
        <v>21890</v>
      </c>
      <c r="K29" s="481">
        <v>0</v>
      </c>
      <c r="L29" s="483"/>
      <c r="M29" s="481">
        <v>52.173999999999999</v>
      </c>
      <c r="N29" s="483">
        <v>52.173999999999999</v>
      </c>
      <c r="O29" s="483"/>
      <c r="P29" s="483">
        <v>0</v>
      </c>
      <c r="Q29" s="481">
        <v>0</v>
      </c>
      <c r="R29" s="483">
        <v>0</v>
      </c>
      <c r="S29" s="481">
        <v>2818894.5300000003</v>
      </c>
      <c r="T29" s="481">
        <v>1157077.26</v>
      </c>
      <c r="U29" s="483">
        <v>1157077.26</v>
      </c>
      <c r="V29" s="483">
        <v>0</v>
      </c>
      <c r="W29" s="483">
        <v>0</v>
      </c>
      <c r="X29" s="483">
        <v>0</v>
      </c>
      <c r="Y29" s="483">
        <v>34701.339999999975</v>
      </c>
      <c r="Z29" s="483">
        <v>28606.239999999972</v>
      </c>
      <c r="AA29" s="483">
        <v>0</v>
      </c>
      <c r="AB29" s="483">
        <v>0</v>
      </c>
      <c r="AC29" s="483">
        <v>6095.1</v>
      </c>
      <c r="AD29" s="483">
        <v>0</v>
      </c>
      <c r="AE29" s="483">
        <v>867230.67999999993</v>
      </c>
      <c r="AF29" s="483">
        <v>867230.67999999993</v>
      </c>
      <c r="AG29" s="483">
        <v>546505.82000000007</v>
      </c>
      <c r="AH29" s="483">
        <v>422595.45</v>
      </c>
      <c r="AI29" s="483">
        <v>123910.37000000002</v>
      </c>
      <c r="AJ29" s="483">
        <v>213379.43</v>
      </c>
      <c r="AK29" s="483">
        <v>213379.43</v>
      </c>
      <c r="AL29" s="483">
        <f t="shared" si="0"/>
        <v>2634362.5499999998</v>
      </c>
      <c r="AM29" s="483">
        <f>SUM(AN29:AQ29)</f>
        <v>1216780.96</v>
      </c>
      <c r="AN29" s="483"/>
      <c r="AO29" s="482">
        <v>1203278.05</v>
      </c>
      <c r="AP29" s="483"/>
      <c r="AQ29" s="483">
        <v>13502.91</v>
      </c>
      <c r="AR29" s="483">
        <v>1417581.59</v>
      </c>
      <c r="AS29" s="483">
        <v>1301956.8500000001</v>
      </c>
      <c r="AT29" s="483">
        <v>850</v>
      </c>
      <c r="AU29" s="483"/>
      <c r="AV29" s="496">
        <v>114774.74000000002</v>
      </c>
      <c r="AW29" s="425"/>
      <c r="AX29" s="417"/>
      <c r="AY29" s="417"/>
      <c r="AZ29" s="417"/>
      <c r="BA29" s="417"/>
      <c r="BB29" s="417"/>
      <c r="BC29" s="417"/>
      <c r="BD29" s="417"/>
      <c r="BE29" s="417"/>
      <c r="BF29" s="417"/>
      <c r="BG29" s="417"/>
      <c r="BH29" s="417"/>
      <c r="BI29" s="417"/>
      <c r="BJ29" s="417"/>
      <c r="BK29" s="417"/>
      <c r="BL29" s="417"/>
      <c r="BM29" s="417"/>
      <c r="BN29" s="417"/>
      <c r="BO29" s="43"/>
    </row>
    <row r="30" spans="1:67" x14ac:dyDescent="0.4">
      <c r="A30" s="409" t="s">
        <v>15</v>
      </c>
      <c r="B30" s="410">
        <v>706434.11</v>
      </c>
      <c r="C30" s="410">
        <v>2182.11</v>
      </c>
      <c r="D30" s="499">
        <v>2182.11</v>
      </c>
      <c r="E30" s="483">
        <v>1927</v>
      </c>
      <c r="F30" s="483">
        <v>255.11</v>
      </c>
      <c r="G30" s="499">
        <v>0</v>
      </c>
      <c r="H30" s="483">
        <v>0</v>
      </c>
      <c r="I30" s="499">
        <v>0</v>
      </c>
      <c r="J30" s="483">
        <v>0</v>
      </c>
      <c r="K30" s="499">
        <v>0</v>
      </c>
      <c r="L30" s="483"/>
      <c r="M30" s="499">
        <v>0</v>
      </c>
      <c r="N30" s="483"/>
      <c r="O30" s="483"/>
      <c r="P30" s="483"/>
      <c r="Q30" s="499">
        <v>0</v>
      </c>
      <c r="R30" s="483">
        <v>0</v>
      </c>
      <c r="S30" s="499">
        <v>345000</v>
      </c>
      <c r="T30" s="499">
        <v>0</v>
      </c>
      <c r="U30" s="483">
        <v>0</v>
      </c>
      <c r="V30" s="483">
        <v>0</v>
      </c>
      <c r="W30" s="483">
        <v>0</v>
      </c>
      <c r="X30" s="483">
        <v>0</v>
      </c>
      <c r="Y30" s="482">
        <v>345000</v>
      </c>
      <c r="Z30" s="483">
        <v>345000</v>
      </c>
      <c r="AA30" s="483"/>
      <c r="AB30" s="483"/>
      <c r="AC30" s="483"/>
      <c r="AD30" s="483"/>
      <c r="AE30" s="482">
        <v>0</v>
      </c>
      <c r="AF30" s="483">
        <v>0</v>
      </c>
      <c r="AG30" s="482">
        <v>0</v>
      </c>
      <c r="AH30" s="483">
        <v>0</v>
      </c>
      <c r="AI30" s="483">
        <v>0</v>
      </c>
      <c r="AJ30" s="482">
        <v>0</v>
      </c>
      <c r="AK30" s="483">
        <v>0</v>
      </c>
      <c r="AL30" s="483">
        <f t="shared" si="0"/>
        <v>359252</v>
      </c>
      <c r="AM30" s="482">
        <v>0</v>
      </c>
      <c r="AN30" s="483"/>
      <c r="AO30" s="482"/>
      <c r="AP30" s="482"/>
      <c r="AQ30" s="482"/>
      <c r="AR30" s="482">
        <v>359252</v>
      </c>
      <c r="AS30" s="482"/>
      <c r="AT30" s="482">
        <v>0</v>
      </c>
      <c r="AU30" s="482">
        <v>359252</v>
      </c>
      <c r="AV30" s="484">
        <v>0</v>
      </c>
      <c r="AW30" s="417"/>
      <c r="AX30" s="426"/>
      <c r="AY30" s="417"/>
      <c r="AZ30" s="417"/>
      <c r="BA30" s="417"/>
      <c r="BB30" s="417"/>
      <c r="BC30" s="417"/>
      <c r="BD30" s="417"/>
      <c r="BE30" s="417"/>
      <c r="BF30" s="417"/>
      <c r="BG30" s="417"/>
      <c r="BH30" s="417"/>
      <c r="BI30" s="417"/>
      <c r="BJ30" s="417"/>
      <c r="BK30" s="417"/>
      <c r="BL30" s="417"/>
      <c r="BM30" s="417"/>
      <c r="BN30" s="417"/>
      <c r="BO30" s="43"/>
    </row>
    <row r="31" spans="1:67" s="16" customFormat="1" ht="29.15" x14ac:dyDescent="0.4">
      <c r="A31" s="415" t="s">
        <v>245</v>
      </c>
      <c r="B31" s="416">
        <v>5168037.7145000007</v>
      </c>
      <c r="C31" s="416">
        <v>282141.58</v>
      </c>
      <c r="D31" s="500">
        <v>4313.58</v>
      </c>
      <c r="E31" s="501">
        <v>4313.58</v>
      </c>
      <c r="F31" s="501">
        <v>0</v>
      </c>
      <c r="G31" s="500">
        <v>0</v>
      </c>
      <c r="H31" s="501">
        <v>0</v>
      </c>
      <c r="I31" s="500">
        <v>277828</v>
      </c>
      <c r="J31" s="501">
        <v>277828</v>
      </c>
      <c r="K31" s="500">
        <v>0</v>
      </c>
      <c r="L31" s="501"/>
      <c r="M31" s="500">
        <v>0</v>
      </c>
      <c r="N31" s="501"/>
      <c r="O31" s="501"/>
      <c r="P31" s="501"/>
      <c r="Q31" s="500">
        <v>0</v>
      </c>
      <c r="R31" s="501">
        <v>0</v>
      </c>
      <c r="S31" s="500">
        <v>2634615.4945</v>
      </c>
      <c r="T31" s="500">
        <v>0</v>
      </c>
      <c r="U31" s="501">
        <v>0</v>
      </c>
      <c r="V31" s="501">
        <v>0</v>
      </c>
      <c r="W31" s="501">
        <v>0</v>
      </c>
      <c r="X31" s="501">
        <v>0</v>
      </c>
      <c r="Y31" s="502">
        <v>0</v>
      </c>
      <c r="Z31" s="501"/>
      <c r="AA31" s="501"/>
      <c r="AB31" s="501"/>
      <c r="AC31" s="501"/>
      <c r="AD31" s="501"/>
      <c r="AE31" s="502">
        <v>0</v>
      </c>
      <c r="AF31" s="501">
        <v>0</v>
      </c>
      <c r="AG31" s="502">
        <v>0</v>
      </c>
      <c r="AH31" s="501">
        <v>0</v>
      </c>
      <c r="AI31" s="501">
        <v>0</v>
      </c>
      <c r="AJ31" s="502">
        <v>2634615.4945</v>
      </c>
      <c r="AK31" s="501">
        <v>2634615.4945</v>
      </c>
      <c r="AL31" s="483">
        <f t="shared" si="0"/>
        <v>2251280.64</v>
      </c>
      <c r="AM31" s="502">
        <v>0</v>
      </c>
      <c r="AN31" s="501"/>
      <c r="AO31" s="502"/>
      <c r="AP31" s="502"/>
      <c r="AQ31" s="502"/>
      <c r="AR31" s="502">
        <v>2251280.64</v>
      </c>
      <c r="AS31" s="502">
        <v>2251280.64</v>
      </c>
      <c r="AT31" s="502">
        <v>0</v>
      </c>
      <c r="AU31" s="502"/>
      <c r="AV31" s="503"/>
      <c r="AW31" s="122"/>
      <c r="AX31" s="427"/>
      <c r="AY31" s="122"/>
      <c r="AZ31" s="122"/>
      <c r="BA31" s="122"/>
      <c r="BB31" s="122"/>
      <c r="BC31" s="122"/>
      <c r="BD31" s="122"/>
      <c r="BE31" s="122"/>
      <c r="BF31" s="122"/>
      <c r="BG31" s="122"/>
      <c r="BH31" s="122"/>
      <c r="BI31" s="122"/>
      <c r="BJ31" s="122"/>
      <c r="BK31" s="122"/>
      <c r="BL31" s="122"/>
      <c r="BM31" s="122"/>
      <c r="BN31" s="122"/>
      <c r="BO31" s="347"/>
    </row>
    <row r="32" spans="1:67" x14ac:dyDescent="0.4">
      <c r="A32" s="401" t="s">
        <v>246</v>
      </c>
      <c r="B32" s="402">
        <f>(C32+S32+AL32)</f>
        <v>5900265628.0059071</v>
      </c>
      <c r="C32" s="402">
        <v>1964831300.8949838</v>
      </c>
      <c r="D32" s="491">
        <v>542277587.41486168</v>
      </c>
      <c r="E32" s="491">
        <v>459044596.66486162</v>
      </c>
      <c r="F32" s="491">
        <v>83232990.750000045</v>
      </c>
      <c r="G32" s="491">
        <v>175323683.71000001</v>
      </c>
      <c r="H32" s="491">
        <v>175323683.71000001</v>
      </c>
      <c r="I32" s="491">
        <v>382052811.39752567</v>
      </c>
      <c r="J32" s="491">
        <v>382052811.39752567</v>
      </c>
      <c r="K32" s="491">
        <v>203407785.31213391</v>
      </c>
      <c r="L32" s="491">
        <v>203407785.31213391</v>
      </c>
      <c r="M32" s="491">
        <v>317156895.20000005</v>
      </c>
      <c r="N32" s="491">
        <v>48073327.260000005</v>
      </c>
      <c r="O32" s="491">
        <v>93759884.229999989</v>
      </c>
      <c r="P32" s="491">
        <v>175323683.71000001</v>
      </c>
      <c r="Q32" s="491">
        <v>344612537.86046243</v>
      </c>
      <c r="R32" s="491">
        <v>344612537.86046243</v>
      </c>
      <c r="S32" s="491">
        <f>SUM(T32+Y32+AE32+AG32+AJ32)</f>
        <v>1662190008.2287564</v>
      </c>
      <c r="T32" s="491">
        <v>501721503</v>
      </c>
      <c r="U32" s="491">
        <v>477497320</v>
      </c>
      <c r="V32" s="491">
        <v>13777178</v>
      </c>
      <c r="W32" s="491">
        <v>8152609</v>
      </c>
      <c r="X32" s="491">
        <v>2294396</v>
      </c>
      <c r="Y32" s="491">
        <v>56958407.230829909</v>
      </c>
      <c r="Z32" s="491">
        <v>51272071.955199406</v>
      </c>
      <c r="AA32" s="491">
        <v>3793047.59</v>
      </c>
      <c r="AB32" s="491">
        <v>614704.69563050009</v>
      </c>
      <c r="AC32" s="491">
        <v>0</v>
      </c>
      <c r="AD32" s="491">
        <v>1278582.9900000002</v>
      </c>
      <c r="AE32" s="491">
        <v>589924551.82999992</v>
      </c>
      <c r="AF32" s="491">
        <v>589924551.82999992</v>
      </c>
      <c r="AG32" s="491">
        <v>160405086.57999998</v>
      </c>
      <c r="AH32" s="491">
        <v>141097364.57999998</v>
      </c>
      <c r="AI32" s="491">
        <v>19307722</v>
      </c>
      <c r="AJ32" s="491">
        <v>353180459.58792675</v>
      </c>
      <c r="AK32" s="491">
        <v>353180459.58792675</v>
      </c>
      <c r="AL32" s="491">
        <v>2273244318.8821669</v>
      </c>
      <c r="AM32" s="491">
        <v>386808386.52999997</v>
      </c>
      <c r="AN32" s="491">
        <v>143885219.26000002</v>
      </c>
      <c r="AO32" s="491">
        <v>207555694.54999995</v>
      </c>
      <c r="AP32" s="491">
        <v>1169771.6600000004</v>
      </c>
      <c r="AQ32" s="491">
        <v>34197701.059999987</v>
      </c>
      <c r="AR32" s="491">
        <v>1886435932.3521669</v>
      </c>
      <c r="AS32" s="491">
        <v>14202385.25</v>
      </c>
      <c r="AT32" s="491">
        <v>30607643.190000001</v>
      </c>
      <c r="AU32" s="491">
        <v>41716000</v>
      </c>
      <c r="AV32" s="492">
        <v>1799909903.9121668</v>
      </c>
      <c r="AW32" s="425"/>
      <c r="AX32" s="430"/>
      <c r="AY32" s="417"/>
      <c r="AZ32" s="417"/>
      <c r="BA32" s="417"/>
      <c r="BB32" s="417"/>
      <c r="BC32" s="417"/>
      <c r="BD32" s="417"/>
      <c r="BE32" s="417"/>
      <c r="BF32" s="417"/>
      <c r="BG32" s="417"/>
      <c r="BH32" s="417"/>
      <c r="BI32" s="417"/>
      <c r="BJ32" s="417"/>
      <c r="BK32" s="417"/>
      <c r="BL32" s="417"/>
      <c r="BM32" s="417"/>
      <c r="BN32" s="417"/>
      <c r="BO32" s="43"/>
    </row>
    <row r="33" spans="1:67" x14ac:dyDescent="0.4">
      <c r="A33" s="411" t="s">
        <v>248</v>
      </c>
      <c r="B33" s="397">
        <v>535262555.64551914</v>
      </c>
      <c r="C33" s="397">
        <v>0</v>
      </c>
      <c r="D33" s="481">
        <v>0</v>
      </c>
      <c r="E33" s="483"/>
      <c r="F33" s="483"/>
      <c r="G33" s="481">
        <v>0</v>
      </c>
      <c r="H33" s="483"/>
      <c r="I33" s="481">
        <v>0</v>
      </c>
      <c r="J33" s="483"/>
      <c r="K33" s="481">
        <v>0</v>
      </c>
      <c r="L33" s="483"/>
      <c r="M33" s="481">
        <v>0</v>
      </c>
      <c r="N33" s="483"/>
      <c r="O33" s="483"/>
      <c r="P33" s="483"/>
      <c r="Q33" s="481">
        <v>0</v>
      </c>
      <c r="R33" s="483"/>
      <c r="S33" s="481">
        <v>107722041.38551903</v>
      </c>
      <c r="T33" s="481">
        <v>0</v>
      </c>
      <c r="U33" s="483">
        <v>0</v>
      </c>
      <c r="V33" s="483">
        <v>0</v>
      </c>
      <c r="W33" s="483"/>
      <c r="X33" s="483">
        <v>0</v>
      </c>
      <c r="Y33" s="483">
        <v>7604584.2136492012</v>
      </c>
      <c r="Z33" s="483">
        <v>4383630.7462972011</v>
      </c>
      <c r="AA33" s="483">
        <v>2891865</v>
      </c>
      <c r="AB33" s="483">
        <v>218484.707352</v>
      </c>
      <c r="AC33" s="483">
        <v>0</v>
      </c>
      <c r="AD33" s="483">
        <v>110603.76</v>
      </c>
      <c r="AE33" s="483">
        <v>23910746.460000001</v>
      </c>
      <c r="AF33" s="483">
        <v>23910746.460000001</v>
      </c>
      <c r="AG33" s="483">
        <v>11113217.527166814</v>
      </c>
      <c r="AH33" s="483">
        <v>9399879.5271668136</v>
      </c>
      <c r="AI33" s="483">
        <v>1713338</v>
      </c>
      <c r="AJ33" s="483">
        <v>65093493.184703007</v>
      </c>
      <c r="AK33" s="483">
        <v>65093493.184703007</v>
      </c>
      <c r="AL33" s="483">
        <v>427540514.26000011</v>
      </c>
      <c r="AM33" s="483">
        <v>69632241.75</v>
      </c>
      <c r="AN33" s="483">
        <v>34264769.030000001</v>
      </c>
      <c r="AO33" s="483"/>
      <c r="AP33" s="483">
        <v>1169771.6600000004</v>
      </c>
      <c r="AQ33" s="483">
        <v>34197701.059999987</v>
      </c>
      <c r="AR33" s="483">
        <v>357908272.51000011</v>
      </c>
      <c r="AS33" s="483"/>
      <c r="AT33" s="483">
        <v>10417185.74</v>
      </c>
      <c r="AU33" s="483">
        <v>41716000</v>
      </c>
      <c r="AV33" s="496">
        <v>305775086.7700001</v>
      </c>
      <c r="AW33" s="425"/>
      <c r="AX33" s="428"/>
      <c r="AY33" s="417"/>
      <c r="AZ33" s="417"/>
      <c r="BA33" s="417"/>
      <c r="BB33" s="417"/>
      <c r="BC33" s="417"/>
      <c r="BD33" s="417"/>
      <c r="BE33" s="417"/>
      <c r="BF33" s="417"/>
      <c r="BG33" s="417"/>
      <c r="BH33" s="417"/>
      <c r="BI33" s="417"/>
      <c r="BJ33" s="417"/>
      <c r="BK33" s="417"/>
      <c r="BL33" s="417"/>
      <c r="BM33" s="417"/>
      <c r="BN33" s="417"/>
      <c r="BO33" s="43"/>
    </row>
    <row r="34" spans="1:67" x14ac:dyDescent="0.4">
      <c r="A34" s="411" t="s">
        <v>249</v>
      </c>
      <c r="B34" s="397">
        <v>111670689.70508286</v>
      </c>
      <c r="C34" s="397">
        <v>0</v>
      </c>
      <c r="D34" s="481">
        <v>0</v>
      </c>
      <c r="E34" s="483"/>
      <c r="F34" s="483"/>
      <c r="G34" s="481">
        <v>0</v>
      </c>
      <c r="H34" s="483"/>
      <c r="I34" s="481">
        <v>0</v>
      </c>
      <c r="J34" s="483"/>
      <c r="K34" s="481">
        <v>0</v>
      </c>
      <c r="L34" s="483"/>
      <c r="M34" s="481">
        <v>0</v>
      </c>
      <c r="N34" s="483"/>
      <c r="O34" s="483"/>
      <c r="P34" s="483"/>
      <c r="Q34" s="481">
        <v>0</v>
      </c>
      <c r="R34" s="483"/>
      <c r="S34" s="481">
        <v>13822261.245082848</v>
      </c>
      <c r="T34" s="481">
        <v>0</v>
      </c>
      <c r="U34" s="483">
        <v>0</v>
      </c>
      <c r="V34" s="483">
        <v>0</v>
      </c>
      <c r="W34" s="483"/>
      <c r="X34" s="483"/>
      <c r="Y34" s="483">
        <v>1251356.2047731001</v>
      </c>
      <c r="Z34" s="483">
        <v>573006.44934280007</v>
      </c>
      <c r="AA34" s="483">
        <v>0</v>
      </c>
      <c r="AB34" s="483">
        <v>88729.715430300028</v>
      </c>
      <c r="AC34" s="483"/>
      <c r="AD34" s="483">
        <v>589620.04</v>
      </c>
      <c r="AE34" s="483">
        <v>0</v>
      </c>
      <c r="AF34" s="483">
        <v>0</v>
      </c>
      <c r="AG34" s="483">
        <v>7553775.6230347482</v>
      </c>
      <c r="AH34" s="483">
        <v>5777188.6230347482</v>
      </c>
      <c r="AI34" s="483">
        <v>1776587</v>
      </c>
      <c r="AJ34" s="483">
        <v>5017129.4172750004</v>
      </c>
      <c r="AK34" s="483">
        <v>5017129.4172750004</v>
      </c>
      <c r="AL34" s="483">
        <v>97848428.460000008</v>
      </c>
      <c r="AM34" s="483">
        <v>83862927.120000005</v>
      </c>
      <c r="AN34" s="483">
        <v>83862927.120000005</v>
      </c>
      <c r="AO34" s="483"/>
      <c r="AP34" s="483"/>
      <c r="AQ34" s="483"/>
      <c r="AR34" s="483">
        <v>13985501.339999998</v>
      </c>
      <c r="AS34" s="483"/>
      <c r="AT34" s="483">
        <v>13985501.339999998</v>
      </c>
      <c r="AU34" s="483"/>
      <c r="AV34" s="496">
        <v>0</v>
      </c>
      <c r="AW34" s="425"/>
      <c r="AX34" s="428"/>
      <c r="AY34" s="417"/>
      <c r="AZ34" s="417"/>
      <c r="BA34" s="417"/>
      <c r="BB34" s="417"/>
      <c r="BC34" s="417"/>
      <c r="BD34" s="417"/>
      <c r="BE34" s="417"/>
      <c r="BF34" s="417"/>
      <c r="BG34" s="417"/>
      <c r="BH34" s="417"/>
      <c r="BI34" s="417"/>
      <c r="BJ34" s="417"/>
      <c r="BK34" s="417"/>
      <c r="BL34" s="417"/>
      <c r="BM34" s="417"/>
      <c r="BN34" s="417"/>
      <c r="BO34" s="43"/>
    </row>
    <row r="35" spans="1:67" x14ac:dyDescent="0.4">
      <c r="A35" s="411" t="s">
        <v>250</v>
      </c>
      <c r="B35" s="397">
        <v>3758938043.1499014</v>
      </c>
      <c r="C35" s="397">
        <v>1135437763.3357906</v>
      </c>
      <c r="D35" s="481">
        <v>378029296.59486163</v>
      </c>
      <c r="E35" s="483">
        <v>309876205.30486161</v>
      </c>
      <c r="F35" s="483">
        <v>68153091.290000021</v>
      </c>
      <c r="G35" s="481">
        <v>125886138.91000001</v>
      </c>
      <c r="H35" s="483">
        <v>125886138.91000001</v>
      </c>
      <c r="I35" s="481">
        <v>102314879.03574008</v>
      </c>
      <c r="J35" s="483">
        <v>102314879.03574008</v>
      </c>
      <c r="K35" s="481">
        <v>120587067.39136241</v>
      </c>
      <c r="L35" s="483">
        <v>120587067.39136241</v>
      </c>
      <c r="M35" s="481">
        <v>189915315.59</v>
      </c>
      <c r="N35" s="483">
        <v>19580729.560000002</v>
      </c>
      <c r="O35" s="483">
        <v>44448447.119999997</v>
      </c>
      <c r="P35" s="483">
        <v>125886138.91000001</v>
      </c>
      <c r="Q35" s="481">
        <v>218705065.81382656</v>
      </c>
      <c r="R35" s="483">
        <v>218705065.81382656</v>
      </c>
      <c r="S35" s="481">
        <v>976335180.15760303</v>
      </c>
      <c r="T35" s="481">
        <v>428549432</v>
      </c>
      <c r="U35" s="483">
        <v>405015731</v>
      </c>
      <c r="V35" s="483">
        <v>13338764</v>
      </c>
      <c r="W35" s="483">
        <v>7900541</v>
      </c>
      <c r="X35" s="483">
        <v>2294396</v>
      </c>
      <c r="Y35" s="483">
        <v>47382866.522407606</v>
      </c>
      <c r="Z35" s="483">
        <v>45681720.059559405</v>
      </c>
      <c r="AA35" s="483">
        <v>815297</v>
      </c>
      <c r="AB35" s="483">
        <v>307490.27284820011</v>
      </c>
      <c r="AC35" s="483"/>
      <c r="AD35" s="483">
        <v>578359.19000000006</v>
      </c>
      <c r="AE35" s="483">
        <v>254057653.87</v>
      </c>
      <c r="AF35" s="483">
        <v>254057653.87</v>
      </c>
      <c r="AG35" s="483">
        <v>138026903.57448393</v>
      </c>
      <c r="AH35" s="483">
        <v>122562281.57448395</v>
      </c>
      <c r="AI35" s="483">
        <v>15464622</v>
      </c>
      <c r="AJ35" s="483">
        <v>108318324.19071153</v>
      </c>
      <c r="AK35" s="483">
        <v>108318324.19071153</v>
      </c>
      <c r="AL35" s="483">
        <v>1647165099.6565077</v>
      </c>
      <c r="AM35" s="483">
        <v>228423835.47999996</v>
      </c>
      <c r="AN35" s="483">
        <v>20868140.93</v>
      </c>
      <c r="AO35" s="483">
        <v>207555694.54999995</v>
      </c>
      <c r="AP35" s="483"/>
      <c r="AQ35" s="483"/>
      <c r="AR35" s="483">
        <v>1418741264.1765077</v>
      </c>
      <c r="AS35" s="483">
        <v>7101192.625</v>
      </c>
      <c r="AT35" s="483">
        <v>5467498.4400000004</v>
      </c>
      <c r="AU35" s="483"/>
      <c r="AV35" s="496">
        <v>1406172573.1115077</v>
      </c>
      <c r="AW35" s="425"/>
      <c r="AX35" s="429"/>
      <c r="AY35" s="417"/>
      <c r="AZ35" s="417"/>
      <c r="BA35" s="417"/>
      <c r="BB35" s="417"/>
      <c r="BC35" s="417"/>
      <c r="BD35" s="417"/>
      <c r="BE35" s="417"/>
      <c r="BF35" s="417"/>
      <c r="BG35" s="417"/>
      <c r="BH35" s="417"/>
      <c r="BI35" s="417"/>
      <c r="BJ35" s="417"/>
      <c r="BK35" s="417"/>
      <c r="BL35" s="417"/>
      <c r="BM35" s="417"/>
      <c r="BN35" s="417"/>
      <c r="BO35" s="43"/>
    </row>
    <row r="36" spans="1:67" x14ac:dyDescent="0.4">
      <c r="A36" s="411" t="s">
        <v>247</v>
      </c>
      <c r="B36" s="397">
        <v>1494394339.505404</v>
      </c>
      <c r="C36" s="397">
        <v>829393537.55919302</v>
      </c>
      <c r="D36" s="481">
        <v>164248290.82000005</v>
      </c>
      <c r="E36" s="483">
        <v>149168391.36000001</v>
      </c>
      <c r="F36" s="483">
        <v>15079899.460000023</v>
      </c>
      <c r="G36" s="481">
        <v>49437544.799999997</v>
      </c>
      <c r="H36" s="483">
        <v>49437544.799999997</v>
      </c>
      <c r="I36" s="481">
        <v>279737932.36178559</v>
      </c>
      <c r="J36" s="483">
        <v>279737932.36178559</v>
      </c>
      <c r="K36" s="481">
        <v>82820717.920771495</v>
      </c>
      <c r="L36" s="483">
        <v>82820717.920771495</v>
      </c>
      <c r="M36" s="481">
        <v>127241579.61</v>
      </c>
      <c r="N36" s="483">
        <v>28492597.700000003</v>
      </c>
      <c r="O36" s="483">
        <v>49311437.109999992</v>
      </c>
      <c r="P36" s="483">
        <v>49437544.799999997</v>
      </c>
      <c r="Q36" s="481">
        <v>125907472.04663587</v>
      </c>
      <c r="R36" s="483">
        <v>125907472.04663587</v>
      </c>
      <c r="S36" s="481">
        <v>564310525.44055176</v>
      </c>
      <c r="T36" s="481">
        <v>73172071</v>
      </c>
      <c r="U36" s="483">
        <v>72481589</v>
      </c>
      <c r="V36" s="483">
        <v>438414</v>
      </c>
      <c r="W36" s="483">
        <v>252068</v>
      </c>
      <c r="X36" s="483"/>
      <c r="Y36" s="483">
        <v>719600.28999999992</v>
      </c>
      <c r="Z36" s="483">
        <v>633714.69999999995</v>
      </c>
      <c r="AA36" s="483">
        <v>85885.59</v>
      </c>
      <c r="AB36" s="483"/>
      <c r="AC36" s="483"/>
      <c r="AD36" s="483">
        <v>0</v>
      </c>
      <c r="AE36" s="483">
        <v>311956151.5</v>
      </c>
      <c r="AF36" s="483">
        <v>311956151.5</v>
      </c>
      <c r="AG36" s="483">
        <v>3711189.855314469</v>
      </c>
      <c r="AH36" s="483">
        <v>3358014.855314469</v>
      </c>
      <c r="AI36" s="483">
        <v>353175</v>
      </c>
      <c r="AJ36" s="483">
        <v>174751512.79523721</v>
      </c>
      <c r="AK36" s="483">
        <v>174751512.79523721</v>
      </c>
      <c r="AL36" s="483">
        <v>100690276.50565901</v>
      </c>
      <c r="AM36" s="483">
        <v>4889382.18</v>
      </c>
      <c r="AN36" s="483">
        <v>4889382.18</v>
      </c>
      <c r="AO36" s="483"/>
      <c r="AP36" s="483"/>
      <c r="AQ36" s="483"/>
      <c r="AR36" s="483">
        <v>95800894.325659022</v>
      </c>
      <c r="AS36" s="483">
        <v>7101192.625</v>
      </c>
      <c r="AT36" s="483">
        <v>737457.67</v>
      </c>
      <c r="AU36" s="483"/>
      <c r="AV36" s="496">
        <v>87962244.03065902</v>
      </c>
      <c r="AW36" s="425"/>
      <c r="AX36" s="429"/>
      <c r="AY36" s="417"/>
      <c r="AZ36" s="417"/>
      <c r="BA36" s="417"/>
      <c r="BB36" s="417"/>
      <c r="BC36" s="417"/>
      <c r="BD36" s="417"/>
      <c r="BE36" s="417"/>
      <c r="BF36" s="417"/>
      <c r="BG36" s="417"/>
      <c r="BH36" s="417"/>
      <c r="BI36" s="417"/>
      <c r="BJ36" s="417"/>
      <c r="BK36" s="417"/>
      <c r="BL36" s="417"/>
      <c r="BM36" s="417"/>
      <c r="BN36" s="417"/>
      <c r="BO36" s="43"/>
    </row>
    <row r="37" spans="1:67" x14ac:dyDescent="0.4">
      <c r="A37" s="411" t="s">
        <v>186</v>
      </c>
      <c r="B37" s="397">
        <v>1349</v>
      </c>
      <c r="C37" s="397">
        <v>453</v>
      </c>
      <c r="D37" s="481">
        <v>187</v>
      </c>
      <c r="E37" s="483">
        <v>170</v>
      </c>
      <c r="F37" s="483">
        <v>17</v>
      </c>
      <c r="G37" s="481">
        <v>4</v>
      </c>
      <c r="H37" s="483">
        <v>4</v>
      </c>
      <c r="I37" s="481">
        <v>194</v>
      </c>
      <c r="J37" s="483">
        <v>194</v>
      </c>
      <c r="K37" s="481">
        <v>33</v>
      </c>
      <c r="L37" s="483">
        <v>33</v>
      </c>
      <c r="M37" s="481">
        <v>7</v>
      </c>
      <c r="N37" s="483">
        <v>3</v>
      </c>
      <c r="O37" s="483">
        <v>4</v>
      </c>
      <c r="P37" s="483">
        <v>0</v>
      </c>
      <c r="Q37" s="481">
        <v>28</v>
      </c>
      <c r="R37" s="483">
        <v>28</v>
      </c>
      <c r="S37" s="481">
        <v>286</v>
      </c>
      <c r="T37" s="481">
        <v>34</v>
      </c>
      <c r="U37" s="483">
        <v>34</v>
      </c>
      <c r="V37" s="483"/>
      <c r="W37" s="483"/>
      <c r="X37" s="483"/>
      <c r="Y37" s="483">
        <v>19</v>
      </c>
      <c r="Z37" s="483">
        <v>9</v>
      </c>
      <c r="AA37" s="483"/>
      <c r="AB37" s="483"/>
      <c r="AC37" s="483"/>
      <c r="AD37" s="483">
        <v>10</v>
      </c>
      <c r="AE37" s="483">
        <v>120</v>
      </c>
      <c r="AF37" s="483">
        <v>120</v>
      </c>
      <c r="AG37" s="483">
        <v>18</v>
      </c>
      <c r="AH37" s="483">
        <v>10</v>
      </c>
      <c r="AI37" s="483">
        <v>8</v>
      </c>
      <c r="AJ37" s="483">
        <v>95</v>
      </c>
      <c r="AK37" s="483">
        <v>95</v>
      </c>
      <c r="AL37" s="483">
        <v>610</v>
      </c>
      <c r="AM37" s="483">
        <v>478</v>
      </c>
      <c r="AN37" s="483">
        <v>478</v>
      </c>
      <c r="AO37" s="483"/>
      <c r="AP37" s="483"/>
      <c r="AQ37" s="483"/>
      <c r="AR37" s="483">
        <v>132</v>
      </c>
      <c r="AS37" s="483"/>
      <c r="AT37" s="483">
        <v>132</v>
      </c>
      <c r="AU37" s="483"/>
      <c r="AV37" s="496"/>
      <c r="AW37" s="425"/>
      <c r="AX37" s="429"/>
      <c r="AY37" s="417"/>
      <c r="AZ37" s="417"/>
      <c r="BA37" s="417"/>
      <c r="BB37" s="417"/>
      <c r="BC37" s="417"/>
      <c r="BD37" s="417"/>
      <c r="BE37" s="417"/>
      <c r="BF37" s="417"/>
      <c r="BG37" s="417"/>
      <c r="BH37" s="417"/>
      <c r="BI37" s="417"/>
      <c r="BJ37" s="417"/>
      <c r="BK37" s="417"/>
      <c r="BL37" s="417"/>
      <c r="BM37" s="417"/>
      <c r="BN37" s="417"/>
      <c r="BO37" s="43"/>
    </row>
    <row r="38" spans="1:67" x14ac:dyDescent="0.4">
      <c r="A38" s="411" t="s">
        <v>187</v>
      </c>
      <c r="B38" s="397">
        <v>2492</v>
      </c>
      <c r="C38" s="397">
        <v>109</v>
      </c>
      <c r="D38" s="481">
        <v>9</v>
      </c>
      <c r="E38" s="483">
        <v>6</v>
      </c>
      <c r="F38" s="483">
        <v>3</v>
      </c>
      <c r="G38" s="481">
        <v>15</v>
      </c>
      <c r="H38" s="483">
        <v>15</v>
      </c>
      <c r="I38" s="481">
        <v>13</v>
      </c>
      <c r="J38" s="483">
        <v>13</v>
      </c>
      <c r="K38" s="481">
        <v>23</v>
      </c>
      <c r="L38" s="483">
        <v>23</v>
      </c>
      <c r="M38" s="481">
        <v>20</v>
      </c>
      <c r="N38" s="483">
        <v>9</v>
      </c>
      <c r="O38" s="483">
        <v>11</v>
      </c>
      <c r="P38" s="483">
        <v>0</v>
      </c>
      <c r="Q38" s="481">
        <v>29</v>
      </c>
      <c r="R38" s="483">
        <v>29</v>
      </c>
      <c r="S38" s="481">
        <v>59</v>
      </c>
      <c r="T38" s="481">
        <v>0</v>
      </c>
      <c r="U38" s="483"/>
      <c r="V38" s="483"/>
      <c r="W38" s="483"/>
      <c r="X38" s="483"/>
      <c r="Y38" s="483">
        <v>6</v>
      </c>
      <c r="Z38" s="483">
        <v>4</v>
      </c>
      <c r="AA38" s="483"/>
      <c r="AB38" s="483"/>
      <c r="AC38" s="483"/>
      <c r="AD38" s="483">
        <v>2</v>
      </c>
      <c r="AE38" s="483">
        <v>0</v>
      </c>
      <c r="AF38" s="483"/>
      <c r="AG38" s="483">
        <v>39</v>
      </c>
      <c r="AH38" s="483">
        <v>13</v>
      </c>
      <c r="AI38" s="483">
        <v>26</v>
      </c>
      <c r="AJ38" s="483">
        <v>14</v>
      </c>
      <c r="AK38" s="483">
        <v>14</v>
      </c>
      <c r="AL38" s="483">
        <v>2324</v>
      </c>
      <c r="AM38" s="483">
        <v>2281</v>
      </c>
      <c r="AN38" s="483">
        <v>2281</v>
      </c>
      <c r="AO38" s="483"/>
      <c r="AP38" s="483"/>
      <c r="AQ38" s="483"/>
      <c r="AR38" s="483">
        <v>43</v>
      </c>
      <c r="AS38" s="483"/>
      <c r="AT38" s="483">
        <v>43</v>
      </c>
      <c r="AU38" s="483"/>
      <c r="AV38" s="496"/>
      <c r="AW38" s="425"/>
      <c r="AX38" s="429"/>
      <c r="AY38" s="417"/>
      <c r="AZ38" s="417"/>
      <c r="BA38" s="417"/>
      <c r="BB38" s="417"/>
      <c r="BC38" s="417"/>
      <c r="BD38" s="417"/>
      <c r="BE38" s="417"/>
      <c r="BF38" s="417"/>
      <c r="BG38" s="417"/>
      <c r="BH38" s="417"/>
      <c r="BI38" s="417"/>
      <c r="BJ38" s="417"/>
      <c r="BK38" s="417"/>
      <c r="BL38" s="417"/>
      <c r="BM38" s="417"/>
      <c r="BN38" s="417"/>
      <c r="BO38" s="43"/>
    </row>
    <row r="39" spans="1:67" x14ac:dyDescent="0.4">
      <c r="A39" s="411" t="s">
        <v>188</v>
      </c>
      <c r="B39" s="397">
        <v>2372</v>
      </c>
      <c r="C39" s="397">
        <v>833</v>
      </c>
      <c r="D39" s="481">
        <v>173</v>
      </c>
      <c r="E39" s="483">
        <v>145</v>
      </c>
      <c r="F39" s="483">
        <v>28</v>
      </c>
      <c r="G39" s="481">
        <v>42</v>
      </c>
      <c r="H39" s="483">
        <v>42</v>
      </c>
      <c r="I39" s="481">
        <v>89</v>
      </c>
      <c r="J39" s="483">
        <v>89</v>
      </c>
      <c r="K39" s="481">
        <v>37</v>
      </c>
      <c r="L39" s="483">
        <v>37</v>
      </c>
      <c r="M39" s="481">
        <v>95</v>
      </c>
      <c r="N39" s="483">
        <v>50</v>
      </c>
      <c r="O39" s="483">
        <v>45</v>
      </c>
      <c r="P39" s="483">
        <v>0</v>
      </c>
      <c r="Q39" s="481">
        <v>397</v>
      </c>
      <c r="R39" s="483">
        <v>397</v>
      </c>
      <c r="S39" s="481">
        <v>1043</v>
      </c>
      <c r="T39" s="481">
        <v>17</v>
      </c>
      <c r="U39" s="483">
        <v>17</v>
      </c>
      <c r="V39" s="483"/>
      <c r="W39" s="483"/>
      <c r="X39" s="483"/>
      <c r="Y39" s="483">
        <v>89</v>
      </c>
      <c r="Z39" s="483">
        <v>78</v>
      </c>
      <c r="AA39" s="483"/>
      <c r="AB39" s="483"/>
      <c r="AC39" s="483"/>
      <c r="AD39" s="483">
        <v>11</v>
      </c>
      <c r="AE39" s="483">
        <v>683</v>
      </c>
      <c r="AF39" s="483">
        <v>683</v>
      </c>
      <c r="AG39" s="483">
        <v>152</v>
      </c>
      <c r="AH39" s="483">
        <v>94</v>
      </c>
      <c r="AI39" s="483">
        <v>58</v>
      </c>
      <c r="AJ39" s="483">
        <v>102</v>
      </c>
      <c r="AK39" s="483">
        <v>102</v>
      </c>
      <c r="AL39" s="483">
        <v>496</v>
      </c>
      <c r="AM39" s="483">
        <v>396</v>
      </c>
      <c r="AN39" s="483">
        <v>396</v>
      </c>
      <c r="AO39" s="483"/>
      <c r="AP39" s="483"/>
      <c r="AQ39" s="483"/>
      <c r="AR39" s="483">
        <v>100</v>
      </c>
      <c r="AS39" s="483"/>
      <c r="AT39" s="483">
        <v>100</v>
      </c>
      <c r="AU39" s="483"/>
      <c r="AV39" s="496"/>
      <c r="AW39" s="425"/>
      <c r="AX39" s="417"/>
      <c r="AY39" s="417"/>
      <c r="AZ39" s="417"/>
      <c r="BA39" s="417"/>
      <c r="BB39" s="417"/>
      <c r="BC39" s="417"/>
      <c r="BD39" s="417"/>
      <c r="BE39" s="417"/>
      <c r="BF39" s="417"/>
      <c r="BG39" s="417"/>
      <c r="BH39" s="417"/>
      <c r="BI39" s="417"/>
      <c r="BJ39" s="417"/>
      <c r="BK39" s="417"/>
      <c r="BL39" s="417"/>
      <c r="BM39" s="417"/>
      <c r="BN39" s="417"/>
      <c r="BO39" s="43"/>
    </row>
    <row r="40" spans="1:67" x14ac:dyDescent="0.4">
      <c r="A40" s="411" t="s">
        <v>189</v>
      </c>
      <c r="B40" s="397">
        <v>2872</v>
      </c>
      <c r="C40" s="397">
        <v>1769</v>
      </c>
      <c r="D40" s="481">
        <v>326</v>
      </c>
      <c r="E40" s="483">
        <v>317</v>
      </c>
      <c r="F40" s="483">
        <v>9</v>
      </c>
      <c r="G40" s="481">
        <v>21</v>
      </c>
      <c r="H40" s="483">
        <v>21</v>
      </c>
      <c r="I40" s="481">
        <v>440</v>
      </c>
      <c r="J40" s="483">
        <v>440</v>
      </c>
      <c r="K40" s="481">
        <v>513</v>
      </c>
      <c r="L40" s="483">
        <v>513</v>
      </c>
      <c r="M40" s="481">
        <v>103</v>
      </c>
      <c r="N40" s="483">
        <v>51</v>
      </c>
      <c r="O40" s="483">
        <v>52</v>
      </c>
      <c r="P40" s="483">
        <v>0</v>
      </c>
      <c r="Q40" s="481">
        <v>366</v>
      </c>
      <c r="R40" s="483">
        <v>366</v>
      </c>
      <c r="S40" s="481">
        <v>957</v>
      </c>
      <c r="T40" s="481">
        <v>1</v>
      </c>
      <c r="U40" s="483">
        <v>1</v>
      </c>
      <c r="V40" s="483"/>
      <c r="W40" s="483"/>
      <c r="X40" s="483"/>
      <c r="Y40" s="483">
        <v>1</v>
      </c>
      <c r="Z40" s="483">
        <v>1</v>
      </c>
      <c r="AA40" s="483"/>
      <c r="AB40" s="483"/>
      <c r="AC40" s="483"/>
      <c r="AD40" s="483"/>
      <c r="AE40" s="483">
        <v>688</v>
      </c>
      <c r="AF40" s="483">
        <v>688</v>
      </c>
      <c r="AG40" s="483">
        <v>8</v>
      </c>
      <c r="AH40" s="483">
        <v>6</v>
      </c>
      <c r="AI40" s="483">
        <v>2</v>
      </c>
      <c r="AJ40" s="483">
        <v>259</v>
      </c>
      <c r="AK40" s="483">
        <v>259</v>
      </c>
      <c r="AL40" s="483">
        <v>146</v>
      </c>
      <c r="AM40" s="483">
        <v>137</v>
      </c>
      <c r="AN40" s="483">
        <v>137</v>
      </c>
      <c r="AO40" s="483"/>
      <c r="AP40" s="483"/>
      <c r="AQ40" s="483"/>
      <c r="AR40" s="483">
        <v>9</v>
      </c>
      <c r="AS40" s="483"/>
      <c r="AT40" s="483">
        <v>9</v>
      </c>
      <c r="AU40" s="483"/>
      <c r="AV40" s="496"/>
      <c r="AW40" s="425"/>
      <c r="AX40" s="417"/>
      <c r="AY40" s="417"/>
      <c r="AZ40" s="417"/>
      <c r="BA40" s="417"/>
      <c r="BB40" s="417"/>
      <c r="BC40" s="417"/>
      <c r="BD40" s="417"/>
      <c r="BE40" s="417"/>
      <c r="BF40" s="417"/>
      <c r="BG40" s="417"/>
      <c r="BH40" s="417"/>
      <c r="BI40" s="417"/>
      <c r="BJ40" s="417"/>
      <c r="BK40" s="417"/>
      <c r="BL40" s="417"/>
      <c r="BM40" s="417"/>
      <c r="BN40" s="417"/>
      <c r="BO40" s="43"/>
    </row>
    <row r="41" spans="1:67" x14ac:dyDescent="0.4">
      <c r="A41" s="401" t="s">
        <v>191</v>
      </c>
      <c r="B41" s="402">
        <v>470244552.42468059</v>
      </c>
      <c r="C41" s="402">
        <v>75000000</v>
      </c>
      <c r="D41" s="491">
        <v>0</v>
      </c>
      <c r="E41" s="491">
        <v>0</v>
      </c>
      <c r="F41" s="491">
        <v>0</v>
      </c>
      <c r="G41" s="491">
        <v>0</v>
      </c>
      <c r="H41" s="491">
        <v>0</v>
      </c>
      <c r="I41" s="491">
        <v>75000000</v>
      </c>
      <c r="J41" s="491">
        <v>75000000</v>
      </c>
      <c r="K41" s="491">
        <v>0</v>
      </c>
      <c r="L41" s="491">
        <v>0</v>
      </c>
      <c r="M41" s="491">
        <v>0</v>
      </c>
      <c r="N41" s="491">
        <v>0</v>
      </c>
      <c r="O41" s="491">
        <v>0</v>
      </c>
      <c r="P41" s="491">
        <v>0</v>
      </c>
      <c r="Q41" s="491">
        <v>0</v>
      </c>
      <c r="R41" s="491">
        <v>0</v>
      </c>
      <c r="S41" s="491">
        <v>395244552.42468059</v>
      </c>
      <c r="T41" s="491">
        <v>0</v>
      </c>
      <c r="U41" s="491">
        <v>0</v>
      </c>
      <c r="V41" s="491">
        <v>0</v>
      </c>
      <c r="W41" s="491">
        <v>0</v>
      </c>
      <c r="X41" s="491">
        <v>0</v>
      </c>
      <c r="Y41" s="491">
        <v>0</v>
      </c>
      <c r="Z41" s="491">
        <v>0</v>
      </c>
      <c r="AA41" s="491">
        <v>0</v>
      </c>
      <c r="AB41" s="491">
        <v>0</v>
      </c>
      <c r="AC41" s="491">
        <v>0</v>
      </c>
      <c r="AD41" s="491">
        <v>0</v>
      </c>
      <c r="AE41" s="491">
        <v>163750094.36000001</v>
      </c>
      <c r="AF41" s="491">
        <v>163750094.36000001</v>
      </c>
      <c r="AG41" s="491">
        <v>0</v>
      </c>
      <c r="AH41" s="491">
        <v>0</v>
      </c>
      <c r="AI41" s="491">
        <v>0</v>
      </c>
      <c r="AJ41" s="491">
        <v>231494458.06468061</v>
      </c>
      <c r="AK41" s="491">
        <v>231494458.06468061</v>
      </c>
      <c r="AL41" s="491">
        <v>0</v>
      </c>
      <c r="AM41" s="491">
        <v>0</v>
      </c>
      <c r="AN41" s="491">
        <v>0</v>
      </c>
      <c r="AO41" s="491">
        <v>0</v>
      </c>
      <c r="AP41" s="491">
        <v>0</v>
      </c>
      <c r="AQ41" s="491">
        <v>0</v>
      </c>
      <c r="AR41" s="491">
        <v>0</v>
      </c>
      <c r="AS41" s="491">
        <v>0</v>
      </c>
      <c r="AT41" s="491">
        <v>0</v>
      </c>
      <c r="AU41" s="491">
        <v>0</v>
      </c>
      <c r="AV41" s="492">
        <v>0</v>
      </c>
      <c r="AW41" s="425"/>
      <c r="AX41" s="417"/>
      <c r="AY41" s="417"/>
      <c r="AZ41" s="417"/>
      <c r="BA41" s="417"/>
      <c r="BB41" s="417"/>
      <c r="BC41" s="417"/>
      <c r="BD41" s="417"/>
      <c r="BE41" s="417"/>
      <c r="BF41" s="417"/>
      <c r="BG41" s="417"/>
      <c r="BH41" s="417"/>
      <c r="BI41" s="417"/>
      <c r="BJ41" s="417"/>
      <c r="BK41" s="417"/>
      <c r="BL41" s="417"/>
      <c r="BM41" s="417"/>
      <c r="BN41" s="417"/>
      <c r="BO41" s="43"/>
    </row>
    <row r="42" spans="1:67" x14ac:dyDescent="0.4">
      <c r="A42" s="409" t="s">
        <v>191</v>
      </c>
      <c r="B42" s="412">
        <v>470244552.42468059</v>
      </c>
      <c r="C42" s="412">
        <v>75000000</v>
      </c>
      <c r="D42" s="504">
        <v>0</v>
      </c>
      <c r="E42" s="483">
        <v>0</v>
      </c>
      <c r="F42" s="483">
        <v>0</v>
      </c>
      <c r="G42" s="493">
        <v>0</v>
      </c>
      <c r="H42" s="483"/>
      <c r="I42" s="493">
        <v>75000000</v>
      </c>
      <c r="J42" s="483">
        <v>75000000</v>
      </c>
      <c r="K42" s="493">
        <v>0</v>
      </c>
      <c r="L42" s="483">
        <v>0</v>
      </c>
      <c r="M42" s="493">
        <v>0</v>
      </c>
      <c r="N42" s="483"/>
      <c r="O42" s="483"/>
      <c r="P42" s="483"/>
      <c r="Q42" s="493">
        <v>0</v>
      </c>
      <c r="R42" s="483"/>
      <c r="S42" s="493">
        <v>395244552.42468059</v>
      </c>
      <c r="T42" s="493">
        <v>0</v>
      </c>
      <c r="U42" s="483">
        <v>0</v>
      </c>
      <c r="V42" s="483">
        <v>0</v>
      </c>
      <c r="W42" s="483">
        <v>0</v>
      </c>
      <c r="X42" s="483">
        <v>0</v>
      </c>
      <c r="Y42" s="493">
        <v>0</v>
      </c>
      <c r="Z42" s="483"/>
      <c r="AA42" s="483"/>
      <c r="AB42" s="483"/>
      <c r="AC42" s="483"/>
      <c r="AD42" s="483"/>
      <c r="AE42" s="493">
        <v>163750094.36000001</v>
      </c>
      <c r="AF42" s="483">
        <v>163750094.36000001</v>
      </c>
      <c r="AG42" s="493">
        <v>0</v>
      </c>
      <c r="AH42" s="483"/>
      <c r="AI42" s="483"/>
      <c r="AJ42" s="493">
        <v>231494458.06468061</v>
      </c>
      <c r="AK42" s="483">
        <v>231494458.06468061</v>
      </c>
      <c r="AL42" s="493"/>
      <c r="AM42" s="493">
        <v>0</v>
      </c>
      <c r="AN42" s="483"/>
      <c r="AO42" s="483"/>
      <c r="AP42" s="483"/>
      <c r="AQ42" s="483"/>
      <c r="AR42" s="493">
        <v>0</v>
      </c>
      <c r="AS42" s="483"/>
      <c r="AT42" s="483"/>
      <c r="AU42" s="483"/>
      <c r="AV42" s="496"/>
      <c r="AW42" s="417"/>
      <c r="AX42" s="417"/>
      <c r="AY42" s="417"/>
      <c r="AZ42" s="417"/>
      <c r="BA42" s="417"/>
      <c r="BB42" s="417"/>
      <c r="BC42" s="417"/>
      <c r="BD42" s="417"/>
      <c r="BE42" s="417"/>
      <c r="BF42" s="417"/>
      <c r="BG42" s="417"/>
      <c r="BH42" s="417"/>
      <c r="BI42" s="417"/>
      <c r="BJ42" s="417"/>
      <c r="BK42" s="417"/>
      <c r="BL42" s="417"/>
      <c r="BM42" s="417"/>
      <c r="BN42" s="417"/>
      <c r="BO42" s="43"/>
    </row>
    <row r="43" spans="1:67" x14ac:dyDescent="0.4">
      <c r="A43" s="401" t="s">
        <v>4</v>
      </c>
      <c r="B43" s="402">
        <v>82673639.264321864</v>
      </c>
      <c r="C43" s="402">
        <v>0</v>
      </c>
      <c r="D43" s="491">
        <v>0</v>
      </c>
      <c r="E43" s="491">
        <v>0</v>
      </c>
      <c r="F43" s="491">
        <v>0</v>
      </c>
      <c r="G43" s="491">
        <v>0</v>
      </c>
      <c r="H43" s="491">
        <v>0</v>
      </c>
      <c r="I43" s="491">
        <v>0</v>
      </c>
      <c r="J43" s="491">
        <v>0</v>
      </c>
      <c r="K43" s="491">
        <v>0</v>
      </c>
      <c r="L43" s="491">
        <v>0</v>
      </c>
      <c r="M43" s="491">
        <v>0</v>
      </c>
      <c r="N43" s="491">
        <v>0</v>
      </c>
      <c r="O43" s="491">
        <v>0</v>
      </c>
      <c r="P43" s="491">
        <v>0</v>
      </c>
      <c r="Q43" s="491">
        <v>0</v>
      </c>
      <c r="R43" s="491">
        <v>0</v>
      </c>
      <c r="S43" s="491">
        <v>5599226.2643218627</v>
      </c>
      <c r="T43" s="491">
        <v>488739.28</v>
      </c>
      <c r="U43" s="491">
        <v>0</v>
      </c>
      <c r="V43" s="491">
        <v>488739.28</v>
      </c>
      <c r="W43" s="491">
        <v>0</v>
      </c>
      <c r="X43" s="491">
        <v>0</v>
      </c>
      <c r="Y43" s="491">
        <v>0</v>
      </c>
      <c r="Z43" s="491">
        <v>0</v>
      </c>
      <c r="AA43" s="491">
        <v>0</v>
      </c>
      <c r="AB43" s="491">
        <v>0</v>
      </c>
      <c r="AC43" s="491">
        <v>0</v>
      </c>
      <c r="AD43" s="491">
        <v>0</v>
      </c>
      <c r="AE43" s="491">
        <v>0</v>
      </c>
      <c r="AF43" s="491">
        <v>0</v>
      </c>
      <c r="AG43" s="491">
        <v>837103.22364186333</v>
      </c>
      <c r="AH43" s="491">
        <v>837103.22364186333</v>
      </c>
      <c r="AI43" s="491">
        <v>0</v>
      </c>
      <c r="AJ43" s="491">
        <v>4273383.7606799994</v>
      </c>
      <c r="AK43" s="491">
        <v>4273383.7606799994</v>
      </c>
      <c r="AL43" s="491">
        <v>77074413</v>
      </c>
      <c r="AM43" s="491">
        <v>0</v>
      </c>
      <c r="AN43" s="491">
        <v>0</v>
      </c>
      <c r="AO43" s="491">
        <v>0</v>
      </c>
      <c r="AP43" s="491">
        <v>0</v>
      </c>
      <c r="AQ43" s="491">
        <v>0</v>
      </c>
      <c r="AR43" s="491">
        <v>77074413</v>
      </c>
      <c r="AS43" s="491">
        <v>0</v>
      </c>
      <c r="AT43" s="491">
        <v>0</v>
      </c>
      <c r="AU43" s="491">
        <v>2201620</v>
      </c>
      <c r="AV43" s="492">
        <v>74872793</v>
      </c>
      <c r="AW43" s="417"/>
      <c r="AX43" s="417"/>
      <c r="AY43" s="417"/>
      <c r="AZ43" s="417"/>
      <c r="BA43" s="417"/>
      <c r="BB43" s="417"/>
      <c r="BC43" s="417"/>
      <c r="BD43" s="417"/>
      <c r="BE43" s="417"/>
      <c r="BF43" s="417"/>
      <c r="BG43" s="417"/>
      <c r="BH43" s="417"/>
      <c r="BI43" s="417"/>
      <c r="BJ43" s="417"/>
      <c r="BK43" s="417"/>
      <c r="BL43" s="417"/>
      <c r="BM43" s="417"/>
      <c r="BN43" s="417"/>
      <c r="BO43" s="43"/>
    </row>
    <row r="44" spans="1:67" x14ac:dyDescent="0.4">
      <c r="A44" s="413" t="s">
        <v>5</v>
      </c>
      <c r="B44" s="397">
        <v>82673639.264321864</v>
      </c>
      <c r="C44" s="397">
        <v>0</v>
      </c>
      <c r="D44" s="481">
        <v>0</v>
      </c>
      <c r="E44" s="483">
        <v>0</v>
      </c>
      <c r="F44" s="483">
        <v>0</v>
      </c>
      <c r="G44" s="481">
        <v>0</v>
      </c>
      <c r="H44" s="483">
        <v>0</v>
      </c>
      <c r="I44" s="481">
        <v>0</v>
      </c>
      <c r="J44" s="483">
        <v>0</v>
      </c>
      <c r="K44" s="483">
        <v>0</v>
      </c>
      <c r="L44" s="483">
        <v>0</v>
      </c>
      <c r="M44" s="483">
        <v>0</v>
      </c>
      <c r="N44" s="483"/>
      <c r="O44" s="483"/>
      <c r="P44" s="483"/>
      <c r="Q44" s="483">
        <v>0</v>
      </c>
      <c r="R44" s="483">
        <v>0</v>
      </c>
      <c r="S44" s="483">
        <v>5599226.2643218627</v>
      </c>
      <c r="T44" s="483">
        <v>488739.28</v>
      </c>
      <c r="U44" s="483">
        <v>0</v>
      </c>
      <c r="V44" s="483">
        <v>488739.28</v>
      </c>
      <c r="W44" s="483">
        <v>0</v>
      </c>
      <c r="X44" s="483">
        <v>0</v>
      </c>
      <c r="Y44" s="483">
        <v>0</v>
      </c>
      <c r="Z44" s="483"/>
      <c r="AA44" s="483"/>
      <c r="AB44" s="483"/>
      <c r="AC44" s="483"/>
      <c r="AD44" s="483"/>
      <c r="AE44" s="483">
        <v>0</v>
      </c>
      <c r="AF44" s="483">
        <v>0</v>
      </c>
      <c r="AG44" s="483">
        <v>837103.22364186333</v>
      </c>
      <c r="AH44" s="483">
        <v>837103.22364186333</v>
      </c>
      <c r="AI44" s="483"/>
      <c r="AJ44" s="483">
        <v>4273383.7606799994</v>
      </c>
      <c r="AK44" s="483">
        <v>4273383.7606799994</v>
      </c>
      <c r="AL44" s="483">
        <v>77074413</v>
      </c>
      <c r="AM44" s="483">
        <v>0</v>
      </c>
      <c r="AN44" s="483"/>
      <c r="AO44" s="483"/>
      <c r="AP44" s="483"/>
      <c r="AQ44" s="483"/>
      <c r="AR44" s="483">
        <v>77074413</v>
      </c>
      <c r="AS44" s="483"/>
      <c r="AT44" s="483"/>
      <c r="AU44" s="483">
        <v>2201620</v>
      </c>
      <c r="AV44" s="496">
        <v>74872793</v>
      </c>
      <c r="AW44" s="417"/>
      <c r="AX44" s="417"/>
      <c r="AY44" s="417"/>
      <c r="AZ44" s="417"/>
      <c r="BA44" s="417"/>
      <c r="BB44" s="417"/>
      <c r="BC44" s="417"/>
      <c r="BD44" s="417"/>
      <c r="BE44" s="417"/>
      <c r="BF44" s="417"/>
      <c r="BG44" s="417"/>
      <c r="BH44" s="417"/>
      <c r="BI44" s="417"/>
      <c r="BJ44" s="417"/>
      <c r="BK44" s="417"/>
      <c r="BL44" s="417"/>
      <c r="BM44" s="417"/>
      <c r="BN44" s="417"/>
      <c r="BO44" s="43"/>
    </row>
    <row r="45" spans="1:67" x14ac:dyDescent="0.4">
      <c r="A45" s="413"/>
      <c r="B45" s="397"/>
      <c r="C45" s="397"/>
      <c r="D45" s="481"/>
      <c r="E45" s="505"/>
      <c r="F45" s="505"/>
      <c r="G45" s="481"/>
      <c r="H45" s="505"/>
      <c r="I45" s="481"/>
      <c r="J45" s="505"/>
      <c r="K45" s="481"/>
      <c r="L45" s="505"/>
      <c r="M45" s="481"/>
      <c r="N45" s="505"/>
      <c r="O45" s="505"/>
      <c r="P45" s="505"/>
      <c r="Q45" s="481"/>
      <c r="R45" s="505"/>
      <c r="S45" s="481"/>
      <c r="T45" s="481"/>
      <c r="U45" s="505"/>
      <c r="V45" s="505"/>
      <c r="W45" s="505">
        <v>0</v>
      </c>
      <c r="X45" s="505">
        <v>0</v>
      </c>
      <c r="Y45" s="481"/>
      <c r="Z45" s="505"/>
      <c r="AA45" s="505"/>
      <c r="AB45" s="505"/>
      <c r="AC45" s="505"/>
      <c r="AD45" s="505"/>
      <c r="AE45" s="481"/>
      <c r="AF45" s="505"/>
      <c r="AG45" s="481"/>
      <c r="AH45" s="505"/>
      <c r="AI45" s="505"/>
      <c r="AJ45" s="481"/>
      <c r="AK45" s="505"/>
      <c r="AL45" s="481"/>
      <c r="AM45" s="481"/>
      <c r="AN45" s="505"/>
      <c r="AO45" s="505"/>
      <c r="AP45" s="505"/>
      <c r="AQ45" s="505"/>
      <c r="AR45" s="481"/>
      <c r="AS45" s="505"/>
      <c r="AT45" s="505"/>
      <c r="AU45" s="505"/>
      <c r="AV45" s="506"/>
      <c r="AW45" s="417"/>
      <c r="AX45" s="417"/>
      <c r="AY45" s="417"/>
      <c r="AZ45" s="417"/>
      <c r="BA45" s="417"/>
      <c r="BB45" s="417"/>
      <c r="BC45" s="417"/>
      <c r="BD45" s="417"/>
      <c r="BE45" s="417"/>
      <c r="BF45" s="417"/>
      <c r="BG45" s="417"/>
      <c r="BH45" s="417"/>
      <c r="BI45" s="417"/>
      <c r="BJ45" s="417"/>
      <c r="BK45" s="417"/>
      <c r="BL45" s="417"/>
      <c r="BM45" s="417"/>
      <c r="BN45" s="417"/>
      <c r="BO45" s="43"/>
    </row>
    <row r="46" spans="1:67" x14ac:dyDescent="0.4">
      <c r="A46" s="401" t="s">
        <v>251</v>
      </c>
      <c r="B46" s="402">
        <f>(B43+B41+B32+B19+B14+B12)</f>
        <v>9301478661.7007809</v>
      </c>
      <c r="C46" s="402">
        <v>2684472994.8935709</v>
      </c>
      <c r="D46" s="491">
        <v>707473962.69337296</v>
      </c>
      <c r="E46" s="491">
        <v>601039413.12669694</v>
      </c>
      <c r="F46" s="491">
        <v>106434549.56667602</v>
      </c>
      <c r="G46" s="491">
        <v>249443953.08466202</v>
      </c>
      <c r="H46" s="491">
        <v>249443953.08466202</v>
      </c>
      <c r="I46" s="491">
        <v>634860163.40459931</v>
      </c>
      <c r="J46" s="491">
        <v>634860163.40459931</v>
      </c>
      <c r="K46" s="491">
        <v>248690550.6021339</v>
      </c>
      <c r="L46" s="491">
        <v>248690550.6021339</v>
      </c>
      <c r="M46" s="491">
        <v>446226587.17825937</v>
      </c>
      <c r="N46" s="491">
        <v>58347665.051036619</v>
      </c>
      <c r="O46" s="491">
        <v>109469334.08026369</v>
      </c>
      <c r="P46" s="491">
        <v>278409588.0469591</v>
      </c>
      <c r="Q46" s="491">
        <v>397777777.93054324</v>
      </c>
      <c r="R46" s="491">
        <v>397777777.93054324</v>
      </c>
      <c r="S46" s="491">
        <f>(T46+Y46+AE46+AG46+AJ46)</f>
        <v>3019079529.0750427</v>
      </c>
      <c r="T46" s="491">
        <f>SUM(U46+V46+W46+X46)</f>
        <v>747894850.69521511</v>
      </c>
      <c r="U46" s="491">
        <v>721331890.18700004</v>
      </c>
      <c r="V46" s="491">
        <v>16115955.508215103</v>
      </c>
      <c r="W46" s="491">
        <f>W32</f>
        <v>8152609</v>
      </c>
      <c r="X46" s="491">
        <f>X32</f>
        <v>2294396</v>
      </c>
      <c r="Y46" s="491">
        <v>82817731.915829912</v>
      </c>
      <c r="Z46" s="491">
        <v>63223164.975199401</v>
      </c>
      <c r="AA46" s="491">
        <v>12587443.07</v>
      </c>
      <c r="AB46" s="491">
        <v>1401724.1556305001</v>
      </c>
      <c r="AC46" s="491">
        <v>3799093.4099999997</v>
      </c>
      <c r="AD46" s="491">
        <v>1806306.3050000002</v>
      </c>
      <c r="AE46" s="491">
        <v>1049147952.92</v>
      </c>
      <c r="AF46" s="491">
        <v>1049147952.92</v>
      </c>
      <c r="AG46" s="491">
        <v>299513267.07359391</v>
      </c>
      <c r="AH46" s="491">
        <v>259837974.85359389</v>
      </c>
      <c r="AI46" s="491">
        <v>39675292.219999999</v>
      </c>
      <c r="AJ46" s="491">
        <v>839705726.47040343</v>
      </c>
      <c r="AK46" s="491">
        <v>839705726.47040343</v>
      </c>
      <c r="AL46" s="491">
        <f>AL43+AL41+AL32+AL19+AL14+AL12</f>
        <v>3597926137.7321668</v>
      </c>
      <c r="AM46" s="491">
        <f>AM43+AM41+AM32+AM19+AM14+AM12</f>
        <v>733037978.40999997</v>
      </c>
      <c r="AN46" s="491">
        <v>275471966.57000005</v>
      </c>
      <c r="AO46" s="491">
        <v>409916400.08999997</v>
      </c>
      <c r="AP46" s="491">
        <v>4006073.35</v>
      </c>
      <c r="AQ46" s="491">
        <v>44860319.359999985</v>
      </c>
      <c r="AR46" s="491">
        <v>2864888159.3221669</v>
      </c>
      <c r="AS46" s="491">
        <v>20519216.32</v>
      </c>
      <c r="AT46" s="491">
        <v>41665933.340000004</v>
      </c>
      <c r="AU46" s="491">
        <v>50945198.359999999</v>
      </c>
      <c r="AV46" s="492">
        <v>2751757811.3021669</v>
      </c>
      <c r="AW46" s="417"/>
      <c r="AX46" s="417"/>
      <c r="AY46" s="417"/>
      <c r="AZ46" s="417"/>
      <c r="BA46" s="417"/>
      <c r="BB46" s="417"/>
      <c r="BC46" s="417"/>
      <c r="BD46" s="417"/>
      <c r="BE46" s="417"/>
      <c r="BF46" s="417"/>
      <c r="BG46" s="417"/>
      <c r="BH46" s="417"/>
      <c r="BI46" s="417"/>
      <c r="BJ46" s="417"/>
      <c r="BK46" s="417"/>
      <c r="BL46" s="417"/>
      <c r="BM46" s="417"/>
      <c r="BN46" s="417"/>
      <c r="BO46" s="43"/>
    </row>
    <row r="47" spans="1:67" x14ac:dyDescent="0.4">
      <c r="A47" s="401" t="s">
        <v>252</v>
      </c>
      <c r="B47" s="402">
        <f>B12+B14+B19+B33+B34+B35+B43</f>
        <v>7336839769.7706966</v>
      </c>
      <c r="C47" s="402">
        <v>1780079457.3343778</v>
      </c>
      <c r="D47" s="491">
        <v>543225671.87337291</v>
      </c>
      <c r="E47" s="491">
        <v>451871021.76669693</v>
      </c>
      <c r="F47" s="491">
        <v>91354650.106675997</v>
      </c>
      <c r="G47" s="491">
        <v>200006408.28466201</v>
      </c>
      <c r="H47" s="491">
        <v>200006408.28466201</v>
      </c>
      <c r="I47" s="491">
        <v>280122231.04281378</v>
      </c>
      <c r="J47" s="491">
        <v>280122231.04281378</v>
      </c>
      <c r="K47" s="491">
        <v>165869832.68136242</v>
      </c>
      <c r="L47" s="491">
        <v>165869832.68136242</v>
      </c>
      <c r="M47" s="491">
        <v>318985007.56825936</v>
      </c>
      <c r="N47" s="491">
        <v>29855067.351036608</v>
      </c>
      <c r="O47" s="491">
        <v>60157896.970263697</v>
      </c>
      <c r="P47" s="491">
        <v>228972043.24695906</v>
      </c>
      <c r="Q47" s="491">
        <v>271870305.88390738</v>
      </c>
      <c r="R47" s="491">
        <v>271870305.88390738</v>
      </c>
      <c r="S47" s="491">
        <f>(T47+Y47+AE47+AG47+AJ47)</f>
        <v>2059524451.2098098</v>
      </c>
      <c r="T47" s="491">
        <f>SUM(U47+V47+W47+X47)</f>
        <v>674722779.69521511</v>
      </c>
      <c r="U47" s="491">
        <v>648850301.18700004</v>
      </c>
      <c r="V47" s="491">
        <v>15677541.508215101</v>
      </c>
      <c r="W47" s="491">
        <v>7900541</v>
      </c>
      <c r="X47" s="507">
        <v>2294396</v>
      </c>
      <c r="Y47" s="491">
        <v>82098131.625829905</v>
      </c>
      <c r="Z47" s="491">
        <v>62589450.275199406</v>
      </c>
      <c r="AA47" s="491">
        <v>12501557.48</v>
      </c>
      <c r="AB47" s="491">
        <v>1401724.1556305001</v>
      </c>
      <c r="AC47" s="491">
        <v>3799093.4099999997</v>
      </c>
      <c r="AD47" s="491">
        <v>1806306.3050000002</v>
      </c>
      <c r="AE47" s="491">
        <v>573441707.05999994</v>
      </c>
      <c r="AF47" s="491">
        <v>573441707.05999994</v>
      </c>
      <c r="AG47" s="491">
        <v>295802077.21827942</v>
      </c>
      <c r="AH47" s="491">
        <v>256479959.99827939</v>
      </c>
      <c r="AI47" s="491">
        <v>39322117.219999999</v>
      </c>
      <c r="AJ47" s="491">
        <v>433459755.61048561</v>
      </c>
      <c r="AK47" s="491">
        <v>433459755.61048561</v>
      </c>
      <c r="AL47" s="491">
        <f>AL12+AL14+AL19+AL33+AL34+AL35+AL43</f>
        <v>3497235861.2265081</v>
      </c>
      <c r="AM47" s="491">
        <f>AM12+AM14+AM19+AM33+AM34+AM35+AM43</f>
        <v>728148596.23000002</v>
      </c>
      <c r="AN47" s="491">
        <v>270582584.38999999</v>
      </c>
      <c r="AO47" s="491">
        <v>409916400.08999997</v>
      </c>
      <c r="AP47" s="491">
        <v>4006073.3499999996</v>
      </c>
      <c r="AQ47" s="491">
        <v>44860319.359999985</v>
      </c>
      <c r="AR47" s="491">
        <v>2769087264.9965076</v>
      </c>
      <c r="AS47" s="491">
        <v>13418023.695</v>
      </c>
      <c r="AT47" s="491">
        <v>40928475.669999994</v>
      </c>
      <c r="AU47" s="491">
        <v>50945198.359999999</v>
      </c>
      <c r="AV47" s="492">
        <v>2663795567.2715077</v>
      </c>
      <c r="AW47" s="417"/>
      <c r="AX47" s="417"/>
      <c r="AY47" s="417"/>
      <c r="AZ47" s="417"/>
      <c r="BA47" s="417"/>
      <c r="BB47" s="417"/>
      <c r="BC47" s="417"/>
      <c r="BD47" s="417"/>
      <c r="BE47" s="417"/>
      <c r="BF47" s="417"/>
      <c r="BG47" s="417"/>
      <c r="BH47" s="417"/>
      <c r="BI47" s="417"/>
      <c r="BJ47" s="417"/>
      <c r="BK47" s="417"/>
      <c r="BL47" s="417"/>
      <c r="BM47" s="417"/>
      <c r="BN47" s="417"/>
      <c r="BO47" s="43"/>
    </row>
    <row r="48" spans="1:67" x14ac:dyDescent="0.4">
      <c r="A48" s="401" t="s">
        <v>253</v>
      </c>
      <c r="B48" s="402">
        <v>2504339290.0044823</v>
      </c>
      <c r="C48" s="402">
        <v>1304361007.5164294</v>
      </c>
      <c r="D48" s="491">
        <v>396233784.43662715</v>
      </c>
      <c r="E48" s="491">
        <v>405959174.59330308</v>
      </c>
      <c r="F48" s="491">
        <v>-9725390.1566760093</v>
      </c>
      <c r="G48" s="491">
        <v>133869266.95533794</v>
      </c>
      <c r="H48" s="491">
        <v>133869266.95533794</v>
      </c>
      <c r="I48" s="491">
        <v>488080040.51540077</v>
      </c>
      <c r="J48" s="491">
        <v>488080040.51540077</v>
      </c>
      <c r="K48" s="491">
        <v>66489756.257866055</v>
      </c>
      <c r="L48" s="491">
        <v>66489756.257866055</v>
      </c>
      <c r="M48" s="491">
        <v>224854100.92174065</v>
      </c>
      <c r="N48" s="491">
        <v>-5427412.1510366201</v>
      </c>
      <c r="O48" s="491">
        <v>46954925.019736305</v>
      </c>
      <c r="P48" s="491">
        <v>183326588.05304092</v>
      </c>
      <c r="Q48" s="491">
        <v>-5165941.5705432296</v>
      </c>
      <c r="R48" s="491">
        <v>-5165941.5705432296</v>
      </c>
      <c r="S48" s="491">
        <v>304018911.52022123</v>
      </c>
      <c r="T48" s="491">
        <v>23733122.384784937</v>
      </c>
      <c r="U48" s="491">
        <v>50296082.892999887</v>
      </c>
      <c r="V48" s="491">
        <v>-16115955.508215103</v>
      </c>
      <c r="W48" s="491">
        <v>0</v>
      </c>
      <c r="X48" s="491">
        <v>0</v>
      </c>
      <c r="Y48" s="491">
        <v>-68409250.095829919</v>
      </c>
      <c r="Z48" s="491">
        <v>-48814683.155199401</v>
      </c>
      <c r="AA48" s="491">
        <v>-12587443.07</v>
      </c>
      <c r="AB48" s="491">
        <v>-1401724.1556305001</v>
      </c>
      <c r="AC48" s="491">
        <v>-3799093.4099999997</v>
      </c>
      <c r="AD48" s="491">
        <v>-1806306.3050000002</v>
      </c>
      <c r="AE48" s="491">
        <v>359657221.94999993</v>
      </c>
      <c r="AF48" s="491">
        <v>359657221.94999993</v>
      </c>
      <c r="AG48" s="491">
        <v>-19389260.753593922</v>
      </c>
      <c r="AH48" s="491">
        <v>-73731654.833593875</v>
      </c>
      <c r="AI48" s="491">
        <v>54342394.079999998</v>
      </c>
      <c r="AJ48" s="491">
        <v>8427078.0348597765</v>
      </c>
      <c r="AK48" s="491">
        <v>8427078.0348597765</v>
      </c>
      <c r="AL48" s="491">
        <v>895959370.96783304</v>
      </c>
      <c r="AM48" s="491">
        <v>-429621311.88</v>
      </c>
      <c r="AN48" s="491">
        <v>29161480.919999957</v>
      </c>
      <c r="AO48" s="491">
        <v>-409916400.08999997</v>
      </c>
      <c r="AP48" s="491">
        <v>-4006073.35</v>
      </c>
      <c r="AQ48" s="491">
        <v>-44860319.359999985</v>
      </c>
      <c r="AR48" s="491">
        <v>1325580682.8478327</v>
      </c>
      <c r="AS48" s="491">
        <v>-20519216.32</v>
      </c>
      <c r="AT48" s="491">
        <v>-22190191.070000004</v>
      </c>
      <c r="AU48" s="491">
        <v>-50945198.359999999</v>
      </c>
      <c r="AV48" s="492">
        <v>1419235288.5978327</v>
      </c>
      <c r="AW48" s="417"/>
      <c r="AX48" s="417"/>
      <c r="AY48" s="417"/>
      <c r="AZ48" s="417"/>
      <c r="BA48" s="417"/>
      <c r="BB48" s="417"/>
      <c r="BC48" s="417"/>
      <c r="BD48" s="417"/>
      <c r="BE48" s="417"/>
      <c r="BF48" s="417"/>
      <c r="BG48" s="417"/>
      <c r="BH48" s="417"/>
      <c r="BI48" s="417"/>
      <c r="BJ48" s="417"/>
      <c r="BK48" s="417"/>
      <c r="BL48" s="417"/>
      <c r="BM48" s="417"/>
      <c r="BN48" s="417"/>
      <c r="BO48" s="43"/>
    </row>
    <row r="49" spans="1:67" x14ac:dyDescent="0.4">
      <c r="A49" s="48"/>
      <c r="B49" s="414"/>
      <c r="C49" s="414"/>
      <c r="D49" s="508"/>
      <c r="E49" s="508"/>
      <c r="F49" s="508"/>
      <c r="G49" s="508"/>
      <c r="H49" s="508"/>
      <c r="I49" s="508"/>
      <c r="J49" s="508"/>
      <c r="K49" s="508"/>
      <c r="L49" s="508"/>
      <c r="M49" s="508"/>
      <c r="N49" s="508"/>
      <c r="O49" s="508"/>
      <c r="P49" s="508"/>
      <c r="Q49" s="508"/>
      <c r="R49" s="508"/>
      <c r="S49" s="508"/>
      <c r="T49" s="508"/>
      <c r="U49" s="508"/>
      <c r="V49" s="508"/>
      <c r="W49" s="508"/>
      <c r="X49" s="508"/>
      <c r="Y49" s="508"/>
      <c r="Z49" s="508"/>
      <c r="AA49" s="508"/>
      <c r="AB49" s="508"/>
      <c r="AC49" s="508"/>
      <c r="AD49" s="508"/>
      <c r="AE49" s="508"/>
      <c r="AF49" s="508"/>
      <c r="AG49" s="508"/>
      <c r="AH49" s="508"/>
      <c r="AI49" s="508"/>
      <c r="AJ49" s="508"/>
      <c r="AK49" s="508"/>
      <c r="AL49" s="508"/>
      <c r="AM49" s="508"/>
      <c r="AN49" s="508"/>
      <c r="AO49" s="508"/>
      <c r="AP49" s="508"/>
      <c r="AQ49" s="508"/>
      <c r="AR49" s="508"/>
      <c r="AS49" s="508"/>
      <c r="AT49" s="508"/>
      <c r="AU49" s="508"/>
      <c r="AV49" s="508"/>
      <c r="AW49" s="417"/>
      <c r="AX49" s="417"/>
      <c r="AY49" s="417"/>
      <c r="AZ49" s="417"/>
      <c r="BA49" s="417"/>
      <c r="BB49" s="417"/>
      <c r="BC49" s="417"/>
      <c r="BD49" s="417"/>
      <c r="BE49" s="417"/>
      <c r="BF49" s="417"/>
      <c r="BG49" s="417"/>
      <c r="BH49" s="417"/>
      <c r="BI49" s="417"/>
      <c r="BJ49" s="417"/>
      <c r="BK49" s="417"/>
      <c r="BL49" s="417"/>
      <c r="BM49" s="417"/>
      <c r="BN49" s="417"/>
      <c r="BO49" s="43"/>
    </row>
    <row r="50" spans="1:67" x14ac:dyDescent="0.4">
      <c r="A50" s="15"/>
      <c r="B50" s="399"/>
      <c r="C50" s="399"/>
      <c r="D50" s="485"/>
      <c r="E50" s="485"/>
      <c r="F50" s="485"/>
      <c r="G50" s="485"/>
      <c r="H50" s="485"/>
      <c r="I50" s="485"/>
      <c r="J50" s="485"/>
      <c r="K50" s="485"/>
      <c r="L50" s="485"/>
      <c r="M50" s="485"/>
      <c r="N50" s="485"/>
      <c r="O50" s="485"/>
      <c r="P50" s="485"/>
      <c r="Q50" s="485"/>
      <c r="R50" s="485"/>
      <c r="S50" s="485"/>
      <c r="T50" s="485"/>
      <c r="U50" s="485"/>
      <c r="V50" s="485"/>
      <c r="W50" s="485"/>
      <c r="X50" s="485"/>
      <c r="Y50" s="485"/>
      <c r="Z50" s="485"/>
      <c r="AA50" s="485"/>
      <c r="AB50" s="485"/>
      <c r="AC50" s="485"/>
      <c r="AD50" s="485"/>
      <c r="AE50" s="485"/>
      <c r="AF50" s="485"/>
      <c r="AG50" s="485"/>
      <c r="AH50" s="485"/>
      <c r="AI50" s="485"/>
      <c r="AJ50" s="485"/>
      <c r="AK50" s="485"/>
      <c r="AL50" s="485"/>
      <c r="AM50" s="509"/>
      <c r="AN50" s="485"/>
      <c r="AO50" s="485"/>
      <c r="AP50" s="485"/>
      <c r="AQ50" s="485"/>
      <c r="AR50" s="485"/>
      <c r="AS50" s="485"/>
      <c r="AT50" s="485"/>
      <c r="AU50" s="485"/>
      <c r="AV50" s="485"/>
      <c r="AW50" s="417"/>
      <c r="AX50" s="417"/>
      <c r="AY50" s="417"/>
      <c r="AZ50" s="417"/>
      <c r="BA50" s="417"/>
      <c r="BB50" s="417"/>
      <c r="BC50" s="417"/>
      <c r="BD50" s="417"/>
      <c r="BE50" s="417"/>
      <c r="BF50" s="417"/>
      <c r="BG50" s="417"/>
      <c r="BH50" s="417"/>
      <c r="BI50" s="417"/>
      <c r="BJ50" s="417"/>
      <c r="BK50" s="417"/>
      <c r="BL50" s="417"/>
      <c r="BM50" s="417"/>
      <c r="BN50" s="417"/>
      <c r="BO50" s="43"/>
    </row>
    <row r="51" spans="1:67" x14ac:dyDescent="0.4">
      <c r="A51" s="8"/>
      <c r="B51" s="399"/>
      <c r="C51" s="399"/>
      <c r="D51" s="485"/>
      <c r="E51" s="485"/>
      <c r="F51" s="485"/>
      <c r="G51" s="485"/>
      <c r="H51" s="485"/>
      <c r="I51" s="485"/>
      <c r="J51" s="485"/>
      <c r="K51" s="485"/>
      <c r="L51" s="485"/>
      <c r="M51" s="485"/>
      <c r="N51" s="485"/>
      <c r="O51" s="485"/>
      <c r="P51" s="485"/>
      <c r="Q51" s="485"/>
      <c r="R51" s="485"/>
      <c r="S51" s="485"/>
      <c r="T51" s="485"/>
      <c r="U51" s="485"/>
      <c r="V51" s="485"/>
      <c r="W51" s="485"/>
      <c r="X51" s="485"/>
      <c r="Y51" s="485"/>
      <c r="Z51" s="485"/>
      <c r="AA51" s="485"/>
      <c r="AB51" s="485"/>
      <c r="AC51" s="485"/>
      <c r="AD51" s="485"/>
      <c r="AE51" s="485"/>
      <c r="AF51" s="485"/>
      <c r="AG51" s="485"/>
      <c r="AH51" s="485"/>
      <c r="AI51" s="485"/>
      <c r="AJ51" s="485"/>
      <c r="AK51" s="485"/>
      <c r="AL51" s="485"/>
      <c r="AM51" s="510"/>
      <c r="AN51" s="485"/>
      <c r="AO51" s="485"/>
      <c r="AP51" s="485"/>
      <c r="AQ51" s="485"/>
      <c r="AR51" s="485"/>
      <c r="AS51" s="485"/>
      <c r="AT51" s="485"/>
      <c r="AU51" s="485"/>
      <c r="AV51" s="485"/>
      <c r="AW51" s="417"/>
      <c r="AX51" s="417"/>
      <c r="AY51" s="417"/>
      <c r="AZ51" s="417"/>
      <c r="BA51" s="417"/>
      <c r="BB51" s="417"/>
      <c r="BC51" s="417"/>
      <c r="BD51" s="417"/>
      <c r="BE51" s="417"/>
      <c r="BF51" s="417"/>
      <c r="BG51" s="417"/>
      <c r="BH51" s="417"/>
      <c r="BI51" s="417"/>
      <c r="BJ51" s="417"/>
      <c r="BK51" s="417"/>
      <c r="BL51" s="417"/>
      <c r="BM51" s="417"/>
      <c r="BN51" s="417"/>
      <c r="BO51" s="43"/>
    </row>
    <row r="52" spans="1:67" x14ac:dyDescent="0.4">
      <c r="A52" s="27"/>
      <c r="B52" s="399"/>
      <c r="C52" s="399"/>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509"/>
      <c r="AN52" s="485"/>
      <c r="AO52" s="485"/>
      <c r="AP52" s="485"/>
      <c r="AQ52" s="485"/>
      <c r="AR52" s="485"/>
      <c r="AS52" s="485"/>
      <c r="AT52" s="485"/>
      <c r="AU52" s="485"/>
      <c r="AV52" s="485"/>
      <c r="AW52" s="417"/>
      <c r="AX52" s="417"/>
      <c r="AY52" s="417"/>
      <c r="AZ52" s="417"/>
      <c r="BA52" s="417"/>
      <c r="BB52" s="417"/>
      <c r="BC52" s="417"/>
      <c r="BD52" s="417"/>
      <c r="BE52" s="417"/>
      <c r="BF52" s="417"/>
      <c r="BG52" s="417"/>
      <c r="BH52" s="417"/>
      <c r="BI52" s="417"/>
      <c r="BJ52" s="417"/>
      <c r="BK52" s="417"/>
      <c r="BL52" s="417"/>
      <c r="BM52" s="417"/>
      <c r="BN52" s="417"/>
      <c r="BO52" s="43"/>
    </row>
    <row r="53" spans="1:67" x14ac:dyDescent="0.4">
      <c r="A53" s="18"/>
      <c r="B53" s="399"/>
      <c r="C53" s="399"/>
      <c r="D53" s="485"/>
      <c r="E53" s="485"/>
      <c r="F53" s="485"/>
      <c r="G53" s="485"/>
      <c r="H53" s="485"/>
      <c r="I53" s="485"/>
      <c r="J53" s="485"/>
      <c r="K53" s="485"/>
      <c r="L53" s="485"/>
      <c r="M53" s="485"/>
      <c r="N53" s="485"/>
      <c r="O53" s="485"/>
      <c r="P53" s="485"/>
      <c r="Q53" s="485"/>
      <c r="R53" s="485"/>
      <c r="S53" s="485"/>
      <c r="T53" s="485"/>
      <c r="U53" s="485"/>
      <c r="V53" s="485"/>
      <c r="W53" s="485"/>
      <c r="X53" s="485"/>
      <c r="Y53" s="485"/>
      <c r="Z53" s="485"/>
      <c r="AA53" s="485"/>
      <c r="AB53" s="485"/>
      <c r="AC53" s="485"/>
      <c r="AD53" s="485"/>
      <c r="AE53" s="485"/>
      <c r="AF53" s="485"/>
      <c r="AG53" s="485"/>
      <c r="AH53" s="485"/>
      <c r="AI53" s="485"/>
      <c r="AJ53" s="485"/>
      <c r="AK53" s="485"/>
      <c r="AL53" s="485"/>
      <c r="AM53" s="485"/>
      <c r="AN53" s="485"/>
      <c r="AO53" s="485"/>
      <c r="AP53" s="485"/>
      <c r="AQ53" s="485"/>
      <c r="AR53" s="485"/>
      <c r="AS53" s="485"/>
      <c r="AT53" s="485"/>
      <c r="AU53" s="485"/>
      <c r="AV53" s="485"/>
      <c r="AW53" s="417"/>
      <c r="AX53" s="417"/>
      <c r="AY53" s="417"/>
      <c r="AZ53" s="417"/>
      <c r="BA53" s="417"/>
      <c r="BB53" s="417"/>
      <c r="BC53" s="417"/>
      <c r="BD53" s="417"/>
      <c r="BE53" s="417"/>
      <c r="BF53" s="417"/>
      <c r="BG53" s="417"/>
      <c r="BH53" s="417"/>
      <c r="BI53" s="417"/>
      <c r="BJ53" s="417"/>
      <c r="BK53" s="417"/>
      <c r="BL53" s="417"/>
      <c r="BM53" s="417"/>
      <c r="BN53" s="417"/>
      <c r="BO53" s="43"/>
    </row>
    <row r="54" spans="1:67" x14ac:dyDescent="0.4">
      <c r="A54" s="18"/>
      <c r="B54" s="399"/>
      <c r="C54" s="399"/>
      <c r="D54" s="485"/>
      <c r="E54" s="485"/>
      <c r="F54" s="485"/>
      <c r="G54" s="485"/>
      <c r="H54" s="485"/>
      <c r="I54" s="485"/>
      <c r="J54" s="485"/>
      <c r="K54" s="485"/>
      <c r="L54" s="485"/>
      <c r="M54" s="485"/>
      <c r="N54" s="485"/>
      <c r="O54" s="485"/>
      <c r="P54" s="485"/>
      <c r="Q54" s="485"/>
      <c r="R54" s="485"/>
      <c r="S54" s="485"/>
      <c r="T54" s="485"/>
      <c r="U54" s="485"/>
      <c r="V54" s="485"/>
      <c r="W54" s="485"/>
      <c r="X54" s="485"/>
      <c r="Y54" s="485"/>
      <c r="Z54" s="485"/>
      <c r="AA54" s="485"/>
      <c r="AB54" s="485"/>
      <c r="AC54" s="485"/>
      <c r="AD54" s="485"/>
      <c r="AE54" s="485"/>
      <c r="AF54" s="485"/>
      <c r="AG54" s="485"/>
      <c r="AH54" s="485"/>
      <c r="AI54" s="485"/>
      <c r="AJ54" s="485"/>
      <c r="AK54" s="485"/>
      <c r="AL54" s="485"/>
      <c r="AM54" s="485"/>
      <c r="AN54" s="485"/>
      <c r="AO54" s="485"/>
      <c r="AP54" s="485"/>
      <c r="AQ54" s="485"/>
      <c r="AR54" s="485"/>
      <c r="AS54" s="485"/>
      <c r="AT54" s="485"/>
      <c r="AU54" s="485"/>
      <c r="AV54" s="485"/>
      <c r="AW54" s="417"/>
      <c r="AX54" s="417"/>
      <c r="AY54" s="417"/>
      <c r="AZ54" s="417"/>
      <c r="BA54" s="417"/>
      <c r="BB54" s="417"/>
      <c r="BC54" s="417"/>
      <c r="BD54" s="417"/>
      <c r="BE54" s="417"/>
      <c r="BF54" s="417"/>
      <c r="BG54" s="417"/>
      <c r="BH54" s="417"/>
      <c r="BI54" s="417"/>
      <c r="BJ54" s="417"/>
      <c r="BK54" s="417"/>
      <c r="BL54" s="417"/>
      <c r="BM54" s="417"/>
      <c r="BN54" s="417"/>
      <c r="BO54" s="43"/>
    </row>
    <row r="55" spans="1:67" x14ac:dyDescent="0.4">
      <c r="A55" s="17"/>
      <c r="B55" s="399"/>
      <c r="C55" s="399"/>
      <c r="D55" s="485"/>
      <c r="E55" s="485"/>
      <c r="F55" s="485"/>
      <c r="G55" s="485"/>
      <c r="H55" s="485"/>
      <c r="I55" s="485"/>
      <c r="J55" s="485"/>
      <c r="K55" s="485"/>
      <c r="L55" s="485"/>
      <c r="M55" s="485"/>
      <c r="N55" s="485"/>
      <c r="O55" s="485"/>
      <c r="P55" s="485"/>
      <c r="Q55" s="485"/>
      <c r="R55" s="485"/>
      <c r="S55" s="485"/>
      <c r="T55" s="485"/>
      <c r="U55" s="485"/>
      <c r="V55" s="485"/>
      <c r="W55" s="485"/>
      <c r="X55" s="485"/>
      <c r="Y55" s="485"/>
      <c r="Z55" s="485"/>
      <c r="AA55" s="485"/>
      <c r="AB55" s="485"/>
      <c r="AC55" s="485"/>
      <c r="AD55" s="485"/>
      <c r="AE55" s="485"/>
      <c r="AF55" s="485"/>
      <c r="AG55" s="485"/>
      <c r="AH55" s="485"/>
      <c r="AI55" s="485"/>
      <c r="AJ55" s="485"/>
      <c r="AK55" s="485"/>
      <c r="AL55" s="485"/>
      <c r="AM55" s="485"/>
      <c r="AN55" s="485"/>
      <c r="AO55" s="485"/>
      <c r="AP55" s="485"/>
      <c r="AQ55" s="485"/>
      <c r="AR55" s="485"/>
      <c r="AS55" s="485"/>
      <c r="AT55" s="485"/>
      <c r="AU55" s="485"/>
      <c r="AV55" s="485"/>
      <c r="AW55" s="417"/>
      <c r="AX55" s="417"/>
      <c r="AY55" s="417"/>
      <c r="AZ55" s="417"/>
      <c r="BA55" s="417"/>
      <c r="BB55" s="417"/>
      <c r="BC55" s="417"/>
      <c r="BD55" s="417"/>
      <c r="BE55" s="417"/>
      <c r="BF55" s="417"/>
      <c r="BG55" s="417"/>
      <c r="BH55" s="417"/>
      <c r="BI55" s="417"/>
      <c r="BJ55" s="417"/>
      <c r="BK55" s="417"/>
      <c r="BL55" s="417"/>
      <c r="BM55" s="417"/>
      <c r="BN55" s="417"/>
      <c r="BO55" s="43"/>
    </row>
    <row r="56" spans="1:67" x14ac:dyDescent="0.4">
      <c r="A56" s="19"/>
      <c r="B56" s="399"/>
      <c r="C56" s="399"/>
      <c r="D56" s="485"/>
      <c r="E56" s="485"/>
      <c r="F56" s="485"/>
      <c r="G56" s="485"/>
      <c r="H56" s="485"/>
      <c r="I56" s="485"/>
      <c r="J56" s="485"/>
      <c r="K56" s="485"/>
      <c r="L56" s="485"/>
      <c r="M56" s="485"/>
      <c r="N56" s="485"/>
      <c r="O56" s="485"/>
      <c r="P56" s="485"/>
      <c r="Q56" s="485"/>
      <c r="R56" s="485"/>
      <c r="S56" s="485"/>
      <c r="T56" s="485"/>
      <c r="U56" s="485"/>
      <c r="V56" s="485"/>
      <c r="W56" s="485"/>
      <c r="X56" s="485"/>
      <c r="Y56" s="485"/>
      <c r="Z56" s="485"/>
      <c r="AA56" s="485"/>
      <c r="AB56" s="485"/>
      <c r="AC56" s="485"/>
      <c r="AD56" s="485"/>
      <c r="AE56" s="485"/>
      <c r="AF56" s="485"/>
      <c r="AG56" s="485"/>
      <c r="AH56" s="485"/>
      <c r="AI56" s="485"/>
      <c r="AJ56" s="485"/>
      <c r="AK56" s="485"/>
      <c r="AL56" s="485"/>
      <c r="AM56" s="485"/>
      <c r="AN56" s="485"/>
      <c r="AO56" s="485"/>
      <c r="AP56" s="485"/>
      <c r="AQ56" s="485"/>
      <c r="AR56" s="485"/>
      <c r="AS56" s="485"/>
      <c r="AT56" s="485"/>
      <c r="AU56" s="485"/>
      <c r="AV56" s="485"/>
      <c r="AW56" s="417"/>
      <c r="AX56" s="417"/>
      <c r="AY56" s="417"/>
      <c r="AZ56" s="417"/>
      <c r="BA56" s="417"/>
      <c r="BB56" s="417"/>
      <c r="BC56" s="417"/>
      <c r="BD56" s="417"/>
      <c r="BE56" s="417"/>
      <c r="BF56" s="417"/>
      <c r="BG56" s="417"/>
      <c r="BH56" s="417"/>
      <c r="BI56" s="417"/>
      <c r="BJ56" s="417"/>
      <c r="BK56" s="417"/>
      <c r="BL56" s="417"/>
      <c r="BM56" s="417"/>
      <c r="BN56" s="417"/>
      <c r="BO56" s="43"/>
    </row>
    <row r="57" spans="1:67" x14ac:dyDescent="0.4">
      <c r="A57" s="18"/>
      <c r="B57" s="399"/>
      <c r="C57" s="399"/>
      <c r="D57" s="485"/>
      <c r="E57" s="485"/>
      <c r="F57" s="485"/>
      <c r="G57" s="485"/>
      <c r="H57" s="485"/>
      <c r="I57" s="485"/>
      <c r="J57" s="485"/>
      <c r="K57" s="485"/>
      <c r="L57" s="485"/>
      <c r="M57" s="485"/>
      <c r="N57" s="485"/>
      <c r="O57" s="485"/>
      <c r="P57" s="485"/>
      <c r="Q57" s="485"/>
      <c r="R57" s="485"/>
      <c r="S57" s="485"/>
      <c r="T57" s="485"/>
      <c r="U57" s="485"/>
      <c r="V57" s="485"/>
      <c r="W57" s="485"/>
      <c r="X57" s="485"/>
      <c r="Y57" s="485"/>
      <c r="Z57" s="485"/>
      <c r="AA57" s="485"/>
      <c r="AB57" s="485"/>
      <c r="AC57" s="485"/>
      <c r="AD57" s="485"/>
      <c r="AE57" s="485"/>
      <c r="AF57" s="485"/>
      <c r="AG57" s="485"/>
      <c r="AH57" s="485"/>
      <c r="AI57" s="485"/>
      <c r="AJ57" s="485"/>
      <c r="AK57" s="485"/>
      <c r="AL57" s="485"/>
      <c r="AM57" s="485"/>
      <c r="AN57" s="485"/>
      <c r="AO57" s="485"/>
      <c r="AP57" s="485"/>
      <c r="AQ57" s="485"/>
      <c r="AR57" s="485"/>
      <c r="AS57" s="485"/>
      <c r="AT57" s="485"/>
      <c r="AU57" s="485"/>
      <c r="AV57" s="485"/>
      <c r="AW57" s="417"/>
      <c r="AX57" s="417"/>
      <c r="AY57" s="417"/>
      <c r="AZ57" s="417"/>
      <c r="BA57" s="417"/>
      <c r="BB57" s="417"/>
      <c r="BC57" s="417"/>
      <c r="BD57" s="417"/>
      <c r="BE57" s="417"/>
      <c r="BF57" s="417"/>
      <c r="BG57" s="417"/>
      <c r="BH57" s="417"/>
      <c r="BI57" s="417"/>
      <c r="BJ57" s="417"/>
      <c r="BK57" s="417"/>
      <c r="BL57" s="417"/>
      <c r="BM57" s="417"/>
      <c r="BN57" s="417"/>
      <c r="BO57" s="43"/>
    </row>
    <row r="58" spans="1:67" x14ac:dyDescent="0.4">
      <c r="A58" s="19"/>
      <c r="B58" s="399"/>
      <c r="C58" s="399"/>
      <c r="D58" s="485"/>
      <c r="E58" s="485"/>
      <c r="F58" s="485"/>
      <c r="G58" s="485"/>
      <c r="H58" s="485"/>
      <c r="I58" s="485"/>
      <c r="J58" s="485"/>
      <c r="K58" s="485"/>
      <c r="L58" s="485"/>
      <c r="M58" s="485"/>
      <c r="N58" s="485"/>
      <c r="O58" s="485"/>
      <c r="P58" s="485"/>
      <c r="Q58" s="485"/>
      <c r="R58" s="485"/>
      <c r="S58" s="485"/>
      <c r="T58" s="485"/>
      <c r="U58" s="485"/>
      <c r="V58" s="485"/>
      <c r="W58" s="485"/>
      <c r="X58" s="485"/>
      <c r="Y58" s="485"/>
      <c r="Z58" s="485"/>
      <c r="AA58" s="485"/>
      <c r="AB58" s="485"/>
      <c r="AC58" s="485"/>
      <c r="AD58" s="485"/>
      <c r="AE58" s="485"/>
      <c r="AF58" s="485"/>
      <c r="AG58" s="485"/>
      <c r="AH58" s="485"/>
      <c r="AI58" s="485"/>
      <c r="AJ58" s="485"/>
      <c r="AK58" s="485"/>
      <c r="AL58" s="485"/>
      <c r="AM58" s="485"/>
      <c r="AN58" s="485"/>
      <c r="AO58" s="485"/>
      <c r="AP58" s="485"/>
      <c r="AQ58" s="485"/>
      <c r="AR58" s="485"/>
      <c r="AS58" s="485"/>
      <c r="AT58" s="485"/>
      <c r="AU58" s="485"/>
      <c r="AV58" s="485"/>
      <c r="AW58" s="417"/>
      <c r="AX58" s="417"/>
      <c r="AY58" s="417"/>
      <c r="AZ58" s="417"/>
      <c r="BA58" s="417"/>
      <c r="BB58" s="417"/>
      <c r="BC58" s="417"/>
      <c r="BD58" s="417"/>
      <c r="BE58" s="417"/>
      <c r="BF58" s="417"/>
      <c r="BG58" s="417"/>
      <c r="BH58" s="417"/>
      <c r="BI58" s="417"/>
      <c r="BJ58" s="417"/>
      <c r="BK58" s="417"/>
      <c r="BL58" s="417"/>
      <c r="BM58" s="417"/>
      <c r="BN58" s="417"/>
      <c r="BO58" s="43"/>
    </row>
    <row r="59" spans="1:67" x14ac:dyDescent="0.4">
      <c r="A59" s="27"/>
      <c r="B59" s="399"/>
      <c r="C59" s="399"/>
      <c r="D59" s="485"/>
      <c r="E59" s="485"/>
      <c r="F59" s="485"/>
      <c r="G59" s="485"/>
      <c r="H59" s="485"/>
      <c r="I59" s="485"/>
      <c r="J59" s="485"/>
      <c r="K59" s="485"/>
      <c r="L59" s="485"/>
      <c r="M59" s="485"/>
      <c r="N59" s="485"/>
      <c r="O59" s="485"/>
      <c r="P59" s="485"/>
      <c r="Q59" s="485"/>
      <c r="R59" s="485"/>
      <c r="S59" s="485"/>
      <c r="T59" s="485"/>
      <c r="U59" s="485"/>
      <c r="V59" s="485"/>
      <c r="W59" s="485"/>
      <c r="X59" s="485"/>
      <c r="Y59" s="485"/>
      <c r="Z59" s="485"/>
      <c r="AA59" s="485"/>
      <c r="AB59" s="485"/>
      <c r="AC59" s="485"/>
      <c r="AD59" s="485"/>
      <c r="AE59" s="485"/>
      <c r="AF59" s="485"/>
      <c r="AG59" s="485"/>
      <c r="AH59" s="485"/>
      <c r="AI59" s="485"/>
      <c r="AJ59" s="485"/>
      <c r="AK59" s="485"/>
      <c r="AL59" s="485"/>
      <c r="AM59" s="485"/>
      <c r="AN59" s="485">
        <v>0</v>
      </c>
      <c r="AO59" s="485"/>
      <c r="AP59" s="485"/>
      <c r="AQ59" s="485"/>
      <c r="AR59" s="485"/>
      <c r="AS59" s="485"/>
      <c r="AT59" s="485"/>
      <c r="AU59" s="485"/>
      <c r="AV59" s="485"/>
      <c r="AW59" s="417"/>
      <c r="AX59" s="417"/>
      <c r="AY59" s="417"/>
      <c r="AZ59" s="417"/>
      <c r="BA59" s="417"/>
      <c r="BB59" s="417"/>
      <c r="BC59" s="417"/>
      <c r="BD59" s="417"/>
      <c r="BE59" s="417"/>
      <c r="BF59" s="417"/>
      <c r="BG59" s="417"/>
      <c r="BH59" s="417"/>
      <c r="BI59" s="417"/>
      <c r="BJ59" s="417"/>
      <c r="BK59" s="417"/>
      <c r="BL59" s="417"/>
      <c r="BM59" s="417"/>
      <c r="BN59" s="417"/>
      <c r="BO59" s="43"/>
    </row>
    <row r="60" spans="1:67" x14ac:dyDescent="0.4">
      <c r="A60" s="27"/>
      <c r="B60" s="399"/>
      <c r="C60" s="399"/>
      <c r="D60" s="485"/>
      <c r="E60" s="485"/>
      <c r="F60" s="485"/>
      <c r="G60" s="485"/>
      <c r="H60" s="485"/>
      <c r="I60" s="485"/>
      <c r="J60" s="485"/>
      <c r="K60" s="485"/>
      <c r="L60" s="485"/>
      <c r="M60" s="485"/>
      <c r="N60" s="485"/>
      <c r="O60" s="485"/>
      <c r="P60" s="485"/>
      <c r="Q60" s="485"/>
      <c r="R60" s="485"/>
      <c r="S60" s="485"/>
      <c r="T60" s="485"/>
      <c r="U60" s="485"/>
      <c r="V60" s="485"/>
      <c r="W60" s="485"/>
      <c r="X60" s="485"/>
      <c r="Y60" s="485"/>
      <c r="Z60" s="485"/>
      <c r="AA60" s="485"/>
      <c r="AB60" s="485"/>
      <c r="AC60" s="485"/>
      <c r="AD60" s="485"/>
      <c r="AE60" s="485"/>
      <c r="AF60" s="485"/>
      <c r="AG60" s="485"/>
      <c r="AH60" s="485"/>
      <c r="AI60" s="485"/>
      <c r="AJ60" s="485"/>
      <c r="AK60" s="485"/>
      <c r="AL60" s="485"/>
      <c r="AM60" s="485"/>
      <c r="AN60" s="485"/>
      <c r="AO60" s="485"/>
      <c r="AP60" s="485"/>
      <c r="AQ60" s="485"/>
      <c r="AR60" s="485"/>
      <c r="AS60" s="485"/>
      <c r="AT60" s="485"/>
      <c r="AU60" s="485"/>
      <c r="AV60" s="485"/>
      <c r="AW60" s="417"/>
      <c r="AX60" s="417"/>
      <c r="AY60" s="417"/>
      <c r="AZ60" s="417"/>
      <c r="BA60" s="417"/>
      <c r="BB60" s="417"/>
      <c r="BC60" s="417"/>
      <c r="BD60" s="417"/>
      <c r="BE60" s="417"/>
      <c r="BF60" s="417"/>
      <c r="BG60" s="417"/>
      <c r="BH60" s="417"/>
      <c r="BI60" s="417"/>
      <c r="BJ60" s="417"/>
      <c r="BK60" s="417"/>
      <c r="BL60" s="417"/>
      <c r="BM60" s="417"/>
      <c r="BN60" s="417"/>
      <c r="BO60" s="43"/>
    </row>
    <row r="61" spans="1:67" x14ac:dyDescent="0.4">
      <c r="A61" s="27"/>
      <c r="B61" s="399"/>
      <c r="C61" s="399"/>
      <c r="D61" s="485"/>
      <c r="E61" s="485"/>
      <c r="F61" s="485"/>
      <c r="G61" s="485"/>
      <c r="H61" s="485"/>
      <c r="I61" s="485"/>
      <c r="J61" s="485"/>
      <c r="K61" s="485"/>
      <c r="L61" s="485"/>
      <c r="M61" s="485"/>
      <c r="N61" s="485"/>
      <c r="O61" s="485"/>
      <c r="P61" s="485"/>
      <c r="Q61" s="485"/>
      <c r="R61" s="485"/>
      <c r="S61" s="485"/>
      <c r="T61" s="485"/>
      <c r="U61" s="485"/>
      <c r="V61" s="485"/>
      <c r="W61" s="485"/>
      <c r="X61" s="485"/>
      <c r="Y61" s="485"/>
      <c r="Z61" s="485"/>
      <c r="AA61" s="485"/>
      <c r="AB61" s="485"/>
      <c r="AC61" s="485"/>
      <c r="AD61" s="485"/>
      <c r="AE61" s="485"/>
      <c r="AF61" s="485"/>
      <c r="AG61" s="485"/>
      <c r="AH61" s="485"/>
      <c r="AI61" s="485"/>
      <c r="AJ61" s="485"/>
      <c r="AK61" s="485"/>
      <c r="AL61" s="485"/>
      <c r="AM61" s="485"/>
      <c r="AN61" s="485"/>
      <c r="AO61" s="485"/>
      <c r="AP61" s="485"/>
      <c r="AQ61" s="485"/>
      <c r="AR61" s="485"/>
      <c r="AS61" s="485"/>
      <c r="AT61" s="485"/>
      <c r="AU61" s="485"/>
      <c r="AV61" s="485"/>
      <c r="AW61" s="417"/>
      <c r="AX61" s="417"/>
      <c r="AY61" s="417"/>
      <c r="AZ61" s="417"/>
      <c r="BA61" s="417"/>
      <c r="BB61" s="417"/>
      <c r="BC61" s="417"/>
      <c r="BD61" s="417"/>
      <c r="BE61" s="417"/>
      <c r="BF61" s="417"/>
      <c r="BG61" s="417"/>
      <c r="BH61" s="417"/>
      <c r="BI61" s="417"/>
      <c r="BJ61" s="417"/>
      <c r="BK61" s="417"/>
      <c r="BL61" s="417"/>
      <c r="BM61" s="417"/>
      <c r="BN61" s="417"/>
      <c r="BO61" s="43"/>
    </row>
  </sheetData>
  <sheetProtection select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C6611-E5AD-479C-8985-5D3896EB948D}">
  <dimension ref="A1:AV50"/>
  <sheetViews>
    <sheetView showGridLines="0" topLeftCell="M1" workbookViewId="0">
      <selection activeCell="M23" sqref="M23"/>
    </sheetView>
  </sheetViews>
  <sheetFormatPr defaultColWidth="9.07421875" defaultRowHeight="14.6" x14ac:dyDescent="0.4"/>
  <cols>
    <col min="1" max="1" width="23.07421875" style="48" customWidth="1"/>
    <col min="2" max="2" width="0" style="48" hidden="1" customWidth="1"/>
    <col min="3" max="3" width="28.4609375" style="48" hidden="1" customWidth="1"/>
    <col min="4" max="4" width="0" style="48" hidden="1" customWidth="1"/>
    <col min="5" max="6" width="24.53515625" style="48" customWidth="1"/>
    <col min="7" max="7" width="25.3046875" style="48" bestFit="1" customWidth="1"/>
    <col min="8" max="8" width="23" style="48" hidden="1" customWidth="1"/>
    <col min="9" max="9" width="18.53515625" style="48" customWidth="1"/>
    <col min="10" max="10" width="23" style="48" customWidth="1"/>
    <col min="11" max="11" width="17.84375" style="48" customWidth="1"/>
    <col min="12" max="12" width="21.3046875" style="48" customWidth="1"/>
    <col min="13" max="13" width="25.53515625" style="48" bestFit="1" customWidth="1"/>
    <col min="14" max="18" width="25.53515625" style="48" customWidth="1"/>
    <col min="19" max="19" width="18.84375" style="48" customWidth="1"/>
    <col min="20" max="20" width="20.07421875" style="48" customWidth="1"/>
    <col min="21" max="21" width="24.84375" style="48" customWidth="1"/>
    <col min="22" max="22" width="22.69140625" style="48" customWidth="1"/>
    <col min="23" max="23" width="23" style="48" customWidth="1"/>
    <col min="24" max="24" width="18" style="48" customWidth="1"/>
    <col min="25" max="25" width="24" style="48" customWidth="1"/>
    <col min="26" max="26" width="25.69140625" style="48" customWidth="1"/>
    <col min="27" max="27" width="17.69140625" style="48" customWidth="1"/>
    <col min="28" max="28" width="20.3046875" style="48" customWidth="1"/>
    <col min="29" max="29" width="19.3046875" style="48" hidden="1" customWidth="1"/>
    <col min="30" max="30" width="23" style="48" hidden="1" customWidth="1"/>
    <col min="31" max="31" width="25.84375" style="48" hidden="1" customWidth="1"/>
    <col min="32" max="32" width="18" style="48" hidden="1" customWidth="1"/>
    <col min="33" max="33" width="13.84375" style="48" hidden="1" customWidth="1"/>
    <col min="34" max="35" width="17" style="48" hidden="1" customWidth="1"/>
    <col min="36" max="36" width="21.53515625" style="48" hidden="1" customWidth="1"/>
    <col min="37" max="37" width="18" style="48" hidden="1" customWidth="1"/>
    <col min="38" max="38" width="18.3046875" style="48" bestFit="1" customWidth="1"/>
    <col min="39" max="41" width="15.3046875" style="48" customWidth="1"/>
    <col min="42" max="42" width="16.3046875" style="48" bestFit="1" customWidth="1"/>
    <col min="43" max="43" width="6.07421875" style="48" hidden="1" customWidth="1"/>
    <col min="44" max="44" width="18" style="48" hidden="1" customWidth="1"/>
    <col min="45" max="45" width="20.69140625" style="48" hidden="1" customWidth="1"/>
    <col min="46" max="47" width="18" style="48" hidden="1" customWidth="1"/>
    <col min="48" max="48" width="20.69140625" style="48" hidden="1" customWidth="1"/>
    <col min="49" max="16384" width="9.07421875" style="48"/>
  </cols>
  <sheetData>
    <row r="1" spans="1:46" ht="30" customHeight="1" x14ac:dyDescent="0.4">
      <c r="A1" s="584"/>
      <c r="B1" s="585"/>
      <c r="C1" s="586" t="s">
        <v>237</v>
      </c>
      <c r="D1" s="585"/>
      <c r="E1" s="679" t="s">
        <v>700</v>
      </c>
      <c r="F1" s="680"/>
      <c r="G1" s="587" t="s">
        <v>0</v>
      </c>
      <c r="H1" s="586"/>
      <c r="I1" s="679" t="s">
        <v>703</v>
      </c>
      <c r="J1" s="679"/>
      <c r="K1" s="679"/>
      <c r="L1" s="679"/>
      <c r="M1" s="680"/>
      <c r="N1" s="678" t="s">
        <v>708</v>
      </c>
      <c r="O1" s="679"/>
      <c r="P1" s="679"/>
      <c r="Q1" s="679"/>
      <c r="R1" s="680"/>
      <c r="S1" s="678" t="s">
        <v>704</v>
      </c>
      <c r="T1" s="679"/>
      <c r="U1" s="679"/>
      <c r="V1" s="679"/>
      <c r="W1" s="679"/>
      <c r="X1" s="679"/>
      <c r="Y1" s="679"/>
      <c r="Z1" s="679"/>
      <c r="AA1" s="679"/>
      <c r="AB1" s="680"/>
      <c r="AC1" s="679" t="s">
        <v>705</v>
      </c>
      <c r="AD1" s="679"/>
      <c r="AE1" s="679"/>
      <c r="AF1" s="679"/>
      <c r="AG1" s="679"/>
      <c r="AH1" s="679"/>
      <c r="AI1" s="679"/>
      <c r="AJ1" s="679"/>
      <c r="AK1" s="680"/>
      <c r="AL1" s="588"/>
      <c r="AM1" s="589" t="s">
        <v>707</v>
      </c>
      <c r="AN1" s="589"/>
      <c r="AO1" s="590"/>
      <c r="AP1" s="603" t="s">
        <v>191</v>
      </c>
    </row>
    <row r="2" spans="1:46" ht="49.5" customHeight="1" x14ac:dyDescent="0.4">
      <c r="A2" s="577"/>
      <c r="B2" s="578"/>
      <c r="C2" s="578" t="s">
        <v>654</v>
      </c>
      <c r="D2" s="578"/>
      <c r="E2" s="578" t="s">
        <v>701</v>
      </c>
      <c r="F2" s="579" t="s">
        <v>702</v>
      </c>
      <c r="G2" s="580" t="s">
        <v>0</v>
      </c>
      <c r="H2" s="581" t="s">
        <v>0</v>
      </c>
      <c r="I2" s="582" t="s">
        <v>1</v>
      </c>
      <c r="J2" s="582" t="s">
        <v>190</v>
      </c>
      <c r="K2" s="582" t="s">
        <v>2</v>
      </c>
      <c r="L2" s="582" t="s">
        <v>3</v>
      </c>
      <c r="M2" s="577" t="s">
        <v>701</v>
      </c>
      <c r="N2" s="583" t="s">
        <v>248</v>
      </c>
      <c r="O2" s="582" t="s">
        <v>249</v>
      </c>
      <c r="P2" s="582" t="s">
        <v>250</v>
      </c>
      <c r="Q2" s="582" t="s">
        <v>247</v>
      </c>
      <c r="R2" s="577" t="s">
        <v>706</v>
      </c>
      <c r="S2" s="583" t="s">
        <v>220</v>
      </c>
      <c r="T2" s="582" t="s">
        <v>7</v>
      </c>
      <c r="U2" s="582" t="s">
        <v>8</v>
      </c>
      <c r="V2" s="582" t="s">
        <v>9</v>
      </c>
      <c r="W2" s="582" t="s">
        <v>10</v>
      </c>
      <c r="X2" s="582" t="s">
        <v>11</v>
      </c>
      <c r="Y2" s="582" t="s">
        <v>12</v>
      </c>
      <c r="Z2" s="582" t="s">
        <v>13</v>
      </c>
      <c r="AA2" s="582" t="s">
        <v>14</v>
      </c>
      <c r="AB2" s="577" t="s">
        <v>709</v>
      </c>
      <c r="AG2" s="582" t="s">
        <v>186</v>
      </c>
      <c r="AH2" s="582" t="s">
        <v>187</v>
      </c>
      <c r="AI2" s="582" t="s">
        <v>188</v>
      </c>
      <c r="AJ2" s="582" t="s">
        <v>189</v>
      </c>
      <c r="AL2" s="591" t="s">
        <v>15</v>
      </c>
      <c r="AM2" s="591" t="s">
        <v>245</v>
      </c>
      <c r="AN2" s="591" t="s">
        <v>5</v>
      </c>
      <c r="AO2" s="592" t="s">
        <v>706</v>
      </c>
      <c r="AP2" s="602" t="s">
        <v>191</v>
      </c>
      <c r="AQ2" s="514"/>
      <c r="AR2" s="513" t="s">
        <v>251</v>
      </c>
      <c r="AS2" s="513" t="s">
        <v>252</v>
      </c>
      <c r="AT2" s="513" t="s">
        <v>253</v>
      </c>
    </row>
    <row r="3" spans="1:46" x14ac:dyDescent="0.4">
      <c r="A3" s="557" t="s">
        <v>16</v>
      </c>
      <c r="B3" s="558"/>
      <c r="C3" s="559">
        <v>11807034732.665264</v>
      </c>
      <c r="D3" s="559"/>
      <c r="E3" s="560">
        <v>9301478661.7007809</v>
      </c>
      <c r="F3" s="561">
        <v>7336839769.7706966</v>
      </c>
      <c r="G3" s="562">
        <v>1494491673.3324842</v>
      </c>
      <c r="H3" s="560">
        <v>1494491673.3324842</v>
      </c>
      <c r="I3" s="560">
        <v>53002177.396600001</v>
      </c>
      <c r="J3" s="560">
        <v>288473511.01739377</v>
      </c>
      <c r="K3" s="560">
        <v>447365746.81032485</v>
      </c>
      <c r="L3" s="560">
        <v>533548970.49404597</v>
      </c>
      <c r="M3" s="561">
        <v>1322390405.7183645</v>
      </c>
      <c r="N3" s="563">
        <v>535262555.64551914</v>
      </c>
      <c r="O3" s="560">
        <v>111670689.70508286</v>
      </c>
      <c r="P3" s="560">
        <v>3758938043.1499014</v>
      </c>
      <c r="Q3" s="560">
        <v>1494394339.505404</v>
      </c>
      <c r="R3" s="561">
        <v>5900265628.0059071</v>
      </c>
      <c r="S3" s="563">
        <v>1374434.02520993</v>
      </c>
      <c r="T3" s="560">
        <v>6125781.2053241003</v>
      </c>
      <c r="U3" s="560">
        <v>1514424.5250748736</v>
      </c>
      <c r="V3" s="560">
        <v>1393759.14</v>
      </c>
      <c r="W3" s="560">
        <v>3297837.1164297387</v>
      </c>
      <c r="X3" s="560">
        <v>2362544.0506742774</v>
      </c>
      <c r="Y3" s="560">
        <v>1922742.25</v>
      </c>
      <c r="Z3" s="560">
        <v>2052948.1338087509</v>
      </c>
      <c r="AA3" s="560">
        <v>5493820.6840000004</v>
      </c>
      <c r="AB3" s="561">
        <v>25538291.130521677</v>
      </c>
      <c r="AG3" s="560">
        <v>1349</v>
      </c>
      <c r="AH3" s="560">
        <v>2492</v>
      </c>
      <c r="AI3" s="560">
        <v>2372</v>
      </c>
      <c r="AJ3" s="560">
        <v>2872</v>
      </c>
      <c r="AL3" s="560">
        <v>706434.11</v>
      </c>
      <c r="AM3" s="564">
        <v>5168037.7145000007</v>
      </c>
      <c r="AN3" s="560">
        <v>82673639.264321864</v>
      </c>
      <c r="AO3" s="561">
        <f>SUM(AL3:AN3)</f>
        <v>88548111.088821858</v>
      </c>
      <c r="AP3" s="561">
        <v>470244552.42468059</v>
      </c>
      <c r="AR3" s="516" t="e">
        <v>#REF!</v>
      </c>
      <c r="AS3" s="516" t="e">
        <v>#REF!</v>
      </c>
      <c r="AT3" s="516">
        <v>2504339290.0044823</v>
      </c>
    </row>
    <row r="4" spans="1:46" ht="32.25" customHeight="1" x14ac:dyDescent="0.4">
      <c r="A4" s="515" t="s">
        <v>33</v>
      </c>
      <c r="B4" s="556"/>
      <c r="C4" s="516">
        <v>3988834002.4100003</v>
      </c>
      <c r="D4" s="516"/>
      <c r="E4" s="516">
        <v>2684472994.8935709</v>
      </c>
      <c r="F4" s="546">
        <v>1780079457.3343778</v>
      </c>
      <c r="G4" s="555">
        <v>163993224.11926901</v>
      </c>
      <c r="H4" s="516">
        <v>163993224.11926901</v>
      </c>
      <c r="I4" s="516">
        <v>0</v>
      </c>
      <c r="J4" s="516">
        <v>168515440.87827367</v>
      </c>
      <c r="K4" s="516">
        <v>146886840.9375228</v>
      </c>
      <c r="L4" s="516">
        <v>159591389.54000002</v>
      </c>
      <c r="M4" s="546">
        <v>474993671.35579652</v>
      </c>
      <c r="N4" s="553">
        <v>0</v>
      </c>
      <c r="O4" s="516">
        <v>0</v>
      </c>
      <c r="P4" s="516">
        <v>1135437763.3357906</v>
      </c>
      <c r="Q4" s="516">
        <v>829393537.55919302</v>
      </c>
      <c r="R4" s="546">
        <v>1964831300.8949838</v>
      </c>
      <c r="S4" s="553">
        <v>647964.28520993469</v>
      </c>
      <c r="T4" s="516">
        <v>746869.98532409943</v>
      </c>
      <c r="U4" s="516">
        <v>413316.28507487371</v>
      </c>
      <c r="V4" s="516">
        <v>166454.73000000001</v>
      </c>
      <c r="W4" s="565">
        <v>1081209.2464297386</v>
      </c>
      <c r="X4" s="516">
        <v>1294440.2506742773</v>
      </c>
      <c r="Y4" s="516">
        <v>305357.25</v>
      </c>
      <c r="Z4" s="516">
        <v>674299.19680875074</v>
      </c>
      <c r="AA4" s="516">
        <v>40563.603999999992</v>
      </c>
      <c r="AB4" s="546">
        <v>5370474.8335216744</v>
      </c>
      <c r="AG4" s="516">
        <v>453</v>
      </c>
      <c r="AH4" s="516">
        <v>109</v>
      </c>
      <c r="AI4" s="516">
        <v>833</v>
      </c>
      <c r="AJ4" s="516">
        <v>1769</v>
      </c>
      <c r="AL4" s="516">
        <v>2182.11</v>
      </c>
      <c r="AM4" s="556">
        <v>282141.58</v>
      </c>
      <c r="AN4" s="516">
        <v>0</v>
      </c>
      <c r="AO4" s="546">
        <f t="shared" ref="AO4:AO49" si="0">SUM(AL4:AN4)</f>
        <v>284323.69</v>
      </c>
      <c r="AP4" s="555">
        <v>75000000</v>
      </c>
      <c r="AR4" s="516">
        <v>2684472994.8935709</v>
      </c>
      <c r="AS4" s="516">
        <v>1780079457.3343778</v>
      </c>
      <c r="AT4" s="516">
        <v>1304361007.5164294</v>
      </c>
    </row>
    <row r="5" spans="1:46" x14ac:dyDescent="0.4">
      <c r="A5" s="517" t="s">
        <v>17</v>
      </c>
      <c r="B5" s="518"/>
      <c r="C5" s="519">
        <v>1103707747.1300001</v>
      </c>
      <c r="D5" s="519"/>
      <c r="E5" s="519">
        <v>707473962.69337296</v>
      </c>
      <c r="F5" s="534">
        <v>543225671.87337291</v>
      </c>
      <c r="G5" s="541">
        <v>28857242.899948634</v>
      </c>
      <c r="H5" s="521">
        <v>28857242.899948634</v>
      </c>
      <c r="I5" s="519">
        <v>0</v>
      </c>
      <c r="J5" s="519">
        <v>65514347.079999998</v>
      </c>
      <c r="K5" s="519">
        <v>26021400.041999999</v>
      </c>
      <c r="L5" s="519">
        <v>42656872.25</v>
      </c>
      <c r="M5" s="547">
        <v>134192619.37199999</v>
      </c>
      <c r="N5" s="550">
        <v>0</v>
      </c>
      <c r="O5" s="519">
        <v>0</v>
      </c>
      <c r="P5" s="519">
        <v>378029296.59486163</v>
      </c>
      <c r="Q5" s="519">
        <v>164248290.82000005</v>
      </c>
      <c r="R5" s="547">
        <v>542277587.41486168</v>
      </c>
      <c r="S5" s="550">
        <v>250367.94520993473</v>
      </c>
      <c r="T5" s="519">
        <v>308904.49532409949</v>
      </c>
      <c r="U5" s="519">
        <v>98301.737481248318</v>
      </c>
      <c r="V5" s="519">
        <v>72131.86</v>
      </c>
      <c r="W5" s="519">
        <v>497318.55434500356</v>
      </c>
      <c r="X5" s="519">
        <v>506007.52521973173</v>
      </c>
      <c r="Y5" s="519">
        <v>76758.249999999985</v>
      </c>
      <c r="Z5" s="519">
        <v>329505.57898266381</v>
      </c>
      <c r="AA5" s="519">
        <v>721.37</v>
      </c>
      <c r="AB5" s="547">
        <v>2140017.3165626815</v>
      </c>
      <c r="AG5" s="519">
        <v>187</v>
      </c>
      <c r="AH5" s="519">
        <v>9</v>
      </c>
      <c r="AI5" s="519">
        <v>173</v>
      </c>
      <c r="AJ5" s="519">
        <v>326</v>
      </c>
      <c r="AL5" s="520">
        <v>2182.11</v>
      </c>
      <c r="AM5" s="522">
        <v>4313.58</v>
      </c>
      <c r="AN5" s="519">
        <v>0</v>
      </c>
      <c r="AO5" s="594">
        <f t="shared" si="0"/>
        <v>6495.6900000000005</v>
      </c>
      <c r="AP5" s="597">
        <v>0</v>
      </c>
      <c r="AQ5" s="523"/>
      <c r="AR5" s="524">
        <v>707473962.69337296</v>
      </c>
      <c r="AS5" s="524">
        <v>543225671.87337291</v>
      </c>
      <c r="AT5" s="524">
        <v>396233784.43662715</v>
      </c>
    </row>
    <row r="6" spans="1:46" x14ac:dyDescent="0.4">
      <c r="A6" s="525" t="s">
        <v>18</v>
      </c>
      <c r="B6" s="526"/>
      <c r="C6" s="527">
        <v>1006998587.72</v>
      </c>
      <c r="D6" s="528"/>
      <c r="E6" s="528">
        <v>601039413.12669694</v>
      </c>
      <c r="F6" s="535">
        <v>451871021.76669693</v>
      </c>
      <c r="G6" s="542">
        <v>23347057.383272663</v>
      </c>
      <c r="H6" s="529">
        <v>23347057.383272663</v>
      </c>
      <c r="I6" s="528">
        <v>0</v>
      </c>
      <c r="J6" s="528">
        <v>59687224.939999998</v>
      </c>
      <c r="K6" s="528">
        <v>15386511.601999998</v>
      </c>
      <c r="L6" s="528">
        <v>42181338.670000002</v>
      </c>
      <c r="M6" s="548">
        <v>117255075.212</v>
      </c>
      <c r="N6" s="551"/>
      <c r="O6" s="528"/>
      <c r="P6" s="528">
        <v>309876205.30486161</v>
      </c>
      <c r="Q6" s="528">
        <v>149168391.36000001</v>
      </c>
      <c r="R6" s="548">
        <v>459044596.66486162</v>
      </c>
      <c r="S6" s="551">
        <v>150427.99520993471</v>
      </c>
      <c r="T6" s="528">
        <v>240705.1853240995</v>
      </c>
      <c r="U6" s="528">
        <v>97281.277481248311</v>
      </c>
      <c r="V6" s="528">
        <v>72131.86</v>
      </c>
      <c r="W6" s="528">
        <v>332756.73434500356</v>
      </c>
      <c r="X6" s="528">
        <v>218172.79521973201</v>
      </c>
      <c r="Y6" s="528">
        <v>0</v>
      </c>
      <c r="Z6" s="528">
        <v>274246.0689826638</v>
      </c>
      <c r="AA6" s="528">
        <v>721.37</v>
      </c>
      <c r="AB6" s="548">
        <v>1386443.2865626817</v>
      </c>
      <c r="AG6" s="528">
        <v>170</v>
      </c>
      <c r="AH6" s="528">
        <v>6</v>
      </c>
      <c r="AI6" s="528">
        <v>145</v>
      </c>
      <c r="AJ6" s="528">
        <v>317</v>
      </c>
      <c r="AL6" s="528">
        <v>1927</v>
      </c>
      <c r="AM6" s="530">
        <v>4313.58</v>
      </c>
      <c r="AN6" s="528">
        <v>0</v>
      </c>
      <c r="AO6" s="596">
        <f t="shared" si="0"/>
        <v>6240.58</v>
      </c>
      <c r="AP6" s="598">
        <v>0</v>
      </c>
      <c r="AQ6" s="531"/>
      <c r="AR6" s="524">
        <v>601039413.12669694</v>
      </c>
      <c r="AS6" s="524">
        <v>451871021.76669693</v>
      </c>
      <c r="AT6" s="524">
        <v>405959174.59330308</v>
      </c>
    </row>
    <row r="7" spans="1:46" x14ac:dyDescent="0.4">
      <c r="A7" s="525" t="s">
        <v>19</v>
      </c>
      <c r="B7" s="526"/>
      <c r="C7" s="527">
        <v>96709159.410000011</v>
      </c>
      <c r="D7" s="523"/>
      <c r="E7" s="523">
        <v>106434549.56667602</v>
      </c>
      <c r="F7" s="536">
        <v>91354650.106675997</v>
      </c>
      <c r="G7" s="542">
        <v>5510185.5166759733</v>
      </c>
      <c r="H7" s="529">
        <v>5510185.5166759733</v>
      </c>
      <c r="I7" s="528">
        <v>0</v>
      </c>
      <c r="J7" s="528">
        <v>5827122.1400000006</v>
      </c>
      <c r="K7" s="528">
        <v>10634888.440000001</v>
      </c>
      <c r="L7" s="528">
        <v>475533.57999999996</v>
      </c>
      <c r="M7" s="548">
        <v>16937544.16</v>
      </c>
      <c r="N7" s="551"/>
      <c r="O7" s="528"/>
      <c r="P7" s="528">
        <v>68153091.290000021</v>
      </c>
      <c r="Q7" s="528">
        <v>15079899.460000023</v>
      </c>
      <c r="R7" s="548">
        <v>83232990.750000045</v>
      </c>
      <c r="S7" s="551">
        <v>99939.95</v>
      </c>
      <c r="T7" s="528">
        <v>68199.31</v>
      </c>
      <c r="U7" s="528">
        <v>1020.46</v>
      </c>
      <c r="V7" s="528">
        <v>0</v>
      </c>
      <c r="W7" s="528">
        <v>164561.81999999998</v>
      </c>
      <c r="X7" s="528">
        <v>287834.73</v>
      </c>
      <c r="Y7" s="528">
        <v>76758.249999999985</v>
      </c>
      <c r="Z7" s="528">
        <v>55259.51</v>
      </c>
      <c r="AA7" s="528">
        <v>0</v>
      </c>
      <c r="AB7" s="548">
        <v>753574.03</v>
      </c>
      <c r="AG7" s="528">
        <v>17</v>
      </c>
      <c r="AH7" s="528">
        <v>3</v>
      </c>
      <c r="AI7" s="528">
        <v>28</v>
      </c>
      <c r="AJ7" s="528">
        <v>9</v>
      </c>
      <c r="AL7" s="528">
        <v>255.11</v>
      </c>
      <c r="AM7" s="530">
        <v>0</v>
      </c>
      <c r="AN7" s="528">
        <v>0</v>
      </c>
      <c r="AO7" s="595">
        <f t="shared" si="0"/>
        <v>255.11</v>
      </c>
      <c r="AP7" s="598">
        <v>0</v>
      </c>
      <c r="AQ7" s="531"/>
      <c r="AR7" s="524">
        <v>106434549.56667602</v>
      </c>
      <c r="AS7" s="524">
        <v>91354650.106675997</v>
      </c>
      <c r="AT7" s="524">
        <v>-9725390.1566760093</v>
      </c>
    </row>
    <row r="8" spans="1:46" x14ac:dyDescent="0.4">
      <c r="A8" s="517" t="s">
        <v>20</v>
      </c>
      <c r="B8" s="518"/>
      <c r="C8" s="519">
        <v>383313220.03999996</v>
      </c>
      <c r="D8" s="519"/>
      <c r="E8" s="519">
        <v>249443953.08466202</v>
      </c>
      <c r="F8" s="534">
        <v>200006408.28466201</v>
      </c>
      <c r="G8" s="541">
        <v>15643897.359999999</v>
      </c>
      <c r="H8" s="521">
        <v>15643897.359999999</v>
      </c>
      <c r="I8" s="519">
        <v>0</v>
      </c>
      <c r="J8" s="519">
        <v>11480743.530000001</v>
      </c>
      <c r="K8" s="519">
        <v>24379951.104662001</v>
      </c>
      <c r="L8" s="519">
        <v>22266524.310000002</v>
      </c>
      <c r="M8" s="547">
        <v>58127218.944662005</v>
      </c>
      <c r="N8" s="550">
        <v>0</v>
      </c>
      <c r="O8" s="519">
        <v>0</v>
      </c>
      <c r="P8" s="519">
        <v>125886138.91000001</v>
      </c>
      <c r="Q8" s="519">
        <v>49437544.799999997</v>
      </c>
      <c r="R8" s="547">
        <v>175323683.71000001</v>
      </c>
      <c r="S8" s="550">
        <v>111673.2</v>
      </c>
      <c r="T8" s="519">
        <v>57721.820000000007</v>
      </c>
      <c r="U8" s="519">
        <v>10708.86</v>
      </c>
      <c r="V8" s="519">
        <v>3645.14</v>
      </c>
      <c r="W8" s="519">
        <v>72313.94</v>
      </c>
      <c r="X8" s="519">
        <v>63400.280000000013</v>
      </c>
      <c r="Y8" s="519">
        <v>0</v>
      </c>
      <c r="Z8" s="519">
        <v>11789.77</v>
      </c>
      <c r="AA8" s="519">
        <v>17900.059999999998</v>
      </c>
      <c r="AB8" s="547">
        <v>349153.07000000007</v>
      </c>
      <c r="AG8" s="519">
        <v>4</v>
      </c>
      <c r="AH8" s="519">
        <v>15</v>
      </c>
      <c r="AI8" s="519">
        <v>42</v>
      </c>
      <c r="AJ8" s="519">
        <v>21</v>
      </c>
      <c r="AL8" s="520">
        <v>0</v>
      </c>
      <c r="AM8" s="522">
        <v>0</v>
      </c>
      <c r="AN8" s="519">
        <v>0</v>
      </c>
      <c r="AO8" s="593">
        <f t="shared" si="0"/>
        <v>0</v>
      </c>
      <c r="AP8" s="597">
        <v>0</v>
      </c>
      <c r="AQ8" s="523"/>
      <c r="AR8" s="524">
        <v>249443953.08466202</v>
      </c>
      <c r="AS8" s="524">
        <v>200006408.28466201</v>
      </c>
      <c r="AT8" s="524">
        <v>133869266.95533794</v>
      </c>
    </row>
    <row r="9" spans="1:46" x14ac:dyDescent="0.4">
      <c r="A9" s="525" t="s">
        <v>21</v>
      </c>
      <c r="B9" s="526"/>
      <c r="C9" s="527">
        <v>383313220.03999996</v>
      </c>
      <c r="D9" s="523"/>
      <c r="E9" s="523">
        <v>249443953.08466202</v>
      </c>
      <c r="F9" s="536">
        <v>200006408.28466201</v>
      </c>
      <c r="G9" s="542">
        <v>15643897.359999999</v>
      </c>
      <c r="H9" s="529">
        <v>15643897.359999999</v>
      </c>
      <c r="I9" s="528">
        <v>0</v>
      </c>
      <c r="J9" s="528">
        <v>11480743.530000001</v>
      </c>
      <c r="K9" s="528">
        <v>24379951.104662001</v>
      </c>
      <c r="L9" s="528">
        <v>22266524.310000002</v>
      </c>
      <c r="M9" s="548">
        <v>58127218.944662005</v>
      </c>
      <c r="N9" s="551"/>
      <c r="O9" s="528"/>
      <c r="P9" s="528">
        <v>125886138.91000001</v>
      </c>
      <c r="Q9" s="528">
        <v>49437544.799999997</v>
      </c>
      <c r="R9" s="548">
        <v>175323683.71000001</v>
      </c>
      <c r="S9" s="551">
        <v>111673.2</v>
      </c>
      <c r="T9" s="528">
        <v>57721.820000000007</v>
      </c>
      <c r="U9" s="528">
        <v>10708.86</v>
      </c>
      <c r="V9" s="528">
        <v>3645.14</v>
      </c>
      <c r="W9" s="528">
        <v>72313.94</v>
      </c>
      <c r="X9" s="528">
        <v>63400.280000000013</v>
      </c>
      <c r="Y9" s="528"/>
      <c r="Z9" s="528">
        <v>11789.77</v>
      </c>
      <c r="AA9" s="528">
        <v>17900.059999999998</v>
      </c>
      <c r="AB9" s="548">
        <v>349153.07000000007</v>
      </c>
      <c r="AG9" s="528">
        <v>4</v>
      </c>
      <c r="AH9" s="528">
        <v>15</v>
      </c>
      <c r="AI9" s="528">
        <v>42</v>
      </c>
      <c r="AJ9" s="528">
        <v>21</v>
      </c>
      <c r="AL9" s="528">
        <v>0</v>
      </c>
      <c r="AM9" s="530">
        <v>0</v>
      </c>
      <c r="AN9" s="528">
        <v>0</v>
      </c>
      <c r="AO9" s="595">
        <f t="shared" si="0"/>
        <v>0</v>
      </c>
      <c r="AP9" s="598"/>
      <c r="AQ9" s="531"/>
      <c r="AR9" s="524">
        <v>249443953.08466202</v>
      </c>
      <c r="AS9" s="524">
        <v>200006408.28466201</v>
      </c>
      <c r="AT9" s="524">
        <v>133869266.95533794</v>
      </c>
    </row>
    <row r="10" spans="1:46" ht="29.15" x14ac:dyDescent="0.4">
      <c r="A10" s="517" t="s">
        <v>234</v>
      </c>
      <c r="B10" s="518"/>
      <c r="C10" s="519">
        <v>1122940203.9200001</v>
      </c>
      <c r="D10" s="519"/>
      <c r="E10" s="519">
        <v>634860163.40459931</v>
      </c>
      <c r="F10" s="534">
        <v>280122231.04281378</v>
      </c>
      <c r="G10" s="541">
        <v>42234212.170000002</v>
      </c>
      <c r="H10" s="521">
        <v>42234212.170000002</v>
      </c>
      <c r="I10" s="519">
        <v>0</v>
      </c>
      <c r="J10" s="519">
        <v>40915805.997073673</v>
      </c>
      <c r="K10" s="519">
        <v>64265018.780000001</v>
      </c>
      <c r="L10" s="519">
        <v>27870418.98</v>
      </c>
      <c r="M10" s="547">
        <v>133051243.75707369</v>
      </c>
      <c r="N10" s="550">
        <v>0</v>
      </c>
      <c r="O10" s="519">
        <v>0</v>
      </c>
      <c r="P10" s="519">
        <v>102314879.03574008</v>
      </c>
      <c r="Q10" s="519">
        <v>279737932.36178559</v>
      </c>
      <c r="R10" s="547">
        <v>382052811.39752567</v>
      </c>
      <c r="S10" s="550">
        <v>271708.59999999998</v>
      </c>
      <c r="T10" s="519">
        <v>374431.67</v>
      </c>
      <c r="U10" s="519">
        <v>195823.47999999998</v>
      </c>
      <c r="V10" s="519">
        <v>69000</v>
      </c>
      <c r="W10" s="519">
        <v>266179</v>
      </c>
      <c r="X10" s="519">
        <v>545630.32999999996</v>
      </c>
      <c r="Y10" s="519">
        <v>228599</v>
      </c>
      <c r="Z10" s="519">
        <v>270806</v>
      </c>
      <c r="AA10" s="519">
        <v>21890</v>
      </c>
      <c r="AB10" s="547">
        <v>2244068.08</v>
      </c>
      <c r="AG10" s="519">
        <v>194</v>
      </c>
      <c r="AH10" s="519">
        <v>13</v>
      </c>
      <c r="AI10" s="519">
        <v>89</v>
      </c>
      <c r="AJ10" s="519">
        <v>440</v>
      </c>
      <c r="AL10" s="520">
        <v>0</v>
      </c>
      <c r="AM10" s="522">
        <v>277828</v>
      </c>
      <c r="AN10" s="519">
        <v>0</v>
      </c>
      <c r="AO10" s="593">
        <f t="shared" si="0"/>
        <v>277828</v>
      </c>
      <c r="AP10" s="541">
        <v>75000000</v>
      </c>
      <c r="AQ10" s="523"/>
      <c r="AR10" s="524">
        <v>634860163.40459931</v>
      </c>
      <c r="AS10" s="524">
        <v>280122231.04281378</v>
      </c>
      <c r="AT10" s="524">
        <v>488080040.51540077</v>
      </c>
    </row>
    <row r="11" spans="1:46" x14ac:dyDescent="0.4">
      <c r="A11" s="525" t="s">
        <v>22</v>
      </c>
      <c r="B11" s="526"/>
      <c r="C11" s="527">
        <v>1122940203.9200001</v>
      </c>
      <c r="D11" s="523"/>
      <c r="E11" s="523">
        <v>634860163.40459931</v>
      </c>
      <c r="F11" s="536">
        <v>280122231.04281378</v>
      </c>
      <c r="G11" s="542">
        <v>42234212.170000002</v>
      </c>
      <c r="H11" s="529">
        <v>42234212.170000002</v>
      </c>
      <c r="I11" s="528"/>
      <c r="J11" s="528">
        <v>40915805.997073673</v>
      </c>
      <c r="K11" s="528">
        <v>64265018.780000001</v>
      </c>
      <c r="L11" s="528">
        <v>27870418.98</v>
      </c>
      <c r="M11" s="548">
        <v>133051243.75707369</v>
      </c>
      <c r="N11" s="551"/>
      <c r="O11" s="528"/>
      <c r="P11" s="528">
        <v>102314879.03574008</v>
      </c>
      <c r="Q11" s="528">
        <v>279737932.36178559</v>
      </c>
      <c r="R11" s="548">
        <v>382052811.39752567</v>
      </c>
      <c r="S11" s="551">
        <v>271708.59999999998</v>
      </c>
      <c r="T11" s="528">
        <v>374431.67</v>
      </c>
      <c r="U11" s="528">
        <v>195823.47999999998</v>
      </c>
      <c r="V11" s="528">
        <v>69000</v>
      </c>
      <c r="W11" s="528">
        <v>266179</v>
      </c>
      <c r="X11" s="528">
        <v>545630.32999999996</v>
      </c>
      <c r="Y11" s="528">
        <v>228599</v>
      </c>
      <c r="Z11" s="528">
        <v>270806</v>
      </c>
      <c r="AA11" s="528">
        <v>21890</v>
      </c>
      <c r="AB11" s="548">
        <v>2244068.08</v>
      </c>
      <c r="AG11" s="528">
        <v>194</v>
      </c>
      <c r="AH11" s="528">
        <v>13</v>
      </c>
      <c r="AI11" s="528">
        <v>89</v>
      </c>
      <c r="AJ11" s="528">
        <v>440</v>
      </c>
      <c r="AL11" s="528">
        <v>0</v>
      </c>
      <c r="AM11" s="530">
        <v>277828</v>
      </c>
      <c r="AN11" s="529">
        <v>0</v>
      </c>
      <c r="AO11" s="596">
        <f t="shared" si="0"/>
        <v>277828</v>
      </c>
      <c r="AP11" s="542">
        <v>75000000</v>
      </c>
      <c r="AQ11" s="531"/>
      <c r="AR11" s="524">
        <v>634860163.40459931</v>
      </c>
      <c r="AS11" s="524">
        <v>280122231.04281378</v>
      </c>
      <c r="AT11" s="524">
        <v>488080040.51540077</v>
      </c>
    </row>
    <row r="12" spans="1:46" x14ac:dyDescent="0.4">
      <c r="A12" s="517" t="s">
        <v>28</v>
      </c>
      <c r="B12" s="518"/>
      <c r="C12" s="519">
        <v>315180306.85999995</v>
      </c>
      <c r="D12" s="519"/>
      <c r="E12" s="519">
        <v>248690550.6021339</v>
      </c>
      <c r="F12" s="534">
        <v>165869832.68136242</v>
      </c>
      <c r="G12" s="541">
        <v>21307111.289999999</v>
      </c>
      <c r="H12" s="521">
        <v>21307111.289999999</v>
      </c>
      <c r="I12" s="519">
        <v>0</v>
      </c>
      <c r="J12" s="519">
        <v>3947364</v>
      </c>
      <c r="K12" s="519">
        <v>9190716</v>
      </c>
      <c r="L12" s="519">
        <v>10797574</v>
      </c>
      <c r="M12" s="547">
        <v>23935654</v>
      </c>
      <c r="N12" s="550">
        <v>0</v>
      </c>
      <c r="O12" s="519">
        <v>0</v>
      </c>
      <c r="P12" s="519">
        <v>120587067.39136241</v>
      </c>
      <c r="Q12" s="519">
        <v>82820717.920771495</v>
      </c>
      <c r="R12" s="547">
        <v>203407785.31213391</v>
      </c>
      <c r="S12" s="550">
        <v>0</v>
      </c>
      <c r="T12" s="519">
        <v>0</v>
      </c>
      <c r="U12" s="519">
        <v>40000</v>
      </c>
      <c r="V12" s="519">
        <v>0</v>
      </c>
      <c r="W12" s="519">
        <v>0</v>
      </c>
      <c r="X12" s="519">
        <v>0</v>
      </c>
      <c r="Y12" s="519">
        <v>0</v>
      </c>
      <c r="Z12" s="519">
        <v>0</v>
      </c>
      <c r="AA12" s="519">
        <v>0</v>
      </c>
      <c r="AB12" s="547">
        <v>40000</v>
      </c>
      <c r="AG12" s="519">
        <v>33</v>
      </c>
      <c r="AH12" s="519">
        <v>23</v>
      </c>
      <c r="AI12" s="519">
        <v>37</v>
      </c>
      <c r="AJ12" s="519">
        <v>513</v>
      </c>
      <c r="AL12" s="520">
        <v>0</v>
      </c>
      <c r="AM12" s="522">
        <v>0</v>
      </c>
      <c r="AN12" s="519">
        <v>0</v>
      </c>
      <c r="AO12" s="593">
        <f t="shared" si="0"/>
        <v>0</v>
      </c>
      <c r="AP12" s="597">
        <v>0</v>
      </c>
      <c r="AQ12" s="523"/>
      <c r="AR12" s="524">
        <v>248690550.6021339</v>
      </c>
      <c r="AS12" s="524">
        <v>165869832.68136242</v>
      </c>
      <c r="AT12" s="524">
        <v>66489756.257866055</v>
      </c>
    </row>
    <row r="13" spans="1:46" x14ac:dyDescent="0.4">
      <c r="A13" s="525" t="s">
        <v>29</v>
      </c>
      <c r="B13" s="526"/>
      <c r="C13" s="527">
        <v>315180306.85999995</v>
      </c>
      <c r="D13" s="523"/>
      <c r="E13" s="523">
        <v>248690550.6021339</v>
      </c>
      <c r="F13" s="536">
        <v>165869832.68136242</v>
      </c>
      <c r="G13" s="542">
        <v>21307111.289999999</v>
      </c>
      <c r="H13" s="529">
        <v>21307111.289999999</v>
      </c>
      <c r="I13" s="528"/>
      <c r="J13" s="528">
        <v>3947364</v>
      </c>
      <c r="K13" s="528">
        <v>9190716</v>
      </c>
      <c r="L13" s="528">
        <v>10797574</v>
      </c>
      <c r="M13" s="548">
        <v>23935654</v>
      </c>
      <c r="N13" s="551"/>
      <c r="O13" s="528"/>
      <c r="P13" s="528">
        <v>120587067.39136241</v>
      </c>
      <c r="Q13" s="528">
        <v>82820717.920771495</v>
      </c>
      <c r="R13" s="548">
        <v>203407785.31213391</v>
      </c>
      <c r="S13" s="551">
        <v>0</v>
      </c>
      <c r="T13" s="528">
        <v>0</v>
      </c>
      <c r="U13" s="528">
        <v>40000</v>
      </c>
      <c r="V13" s="528"/>
      <c r="W13" s="528"/>
      <c r="X13" s="528"/>
      <c r="Y13" s="528"/>
      <c r="Z13" s="528"/>
      <c r="AA13" s="528"/>
      <c r="AB13" s="548">
        <v>40000</v>
      </c>
      <c r="AG13" s="528">
        <v>33</v>
      </c>
      <c r="AH13" s="528">
        <v>23</v>
      </c>
      <c r="AI13" s="528">
        <v>37</v>
      </c>
      <c r="AJ13" s="528">
        <v>513</v>
      </c>
      <c r="AL13" s="528"/>
      <c r="AM13" s="530"/>
      <c r="AN13" s="528">
        <v>0</v>
      </c>
      <c r="AO13" s="595">
        <f t="shared" si="0"/>
        <v>0</v>
      </c>
      <c r="AP13" s="598">
        <v>0</v>
      </c>
      <c r="AQ13" s="531"/>
      <c r="AR13" s="524">
        <v>248690550.6021339</v>
      </c>
      <c r="AS13" s="524">
        <v>165869832.68136242</v>
      </c>
      <c r="AT13" s="524">
        <v>66489756.257866055</v>
      </c>
    </row>
    <row r="14" spans="1:46" x14ac:dyDescent="0.4">
      <c r="A14" s="517" t="s">
        <v>24</v>
      </c>
      <c r="B14" s="518"/>
      <c r="C14" s="519">
        <v>671080688.10000002</v>
      </c>
      <c r="D14" s="519"/>
      <c r="E14" s="519">
        <v>446226587.17825937</v>
      </c>
      <c r="F14" s="534">
        <v>318985007.56825936</v>
      </c>
      <c r="G14" s="541">
        <v>3140332.0993204</v>
      </c>
      <c r="H14" s="521">
        <v>3140332.0993204</v>
      </c>
      <c r="I14" s="519">
        <v>0</v>
      </c>
      <c r="J14" s="519">
        <v>46623784</v>
      </c>
      <c r="K14" s="519">
        <v>23015730.32379815</v>
      </c>
      <c r="L14" s="519">
        <v>56000000</v>
      </c>
      <c r="M14" s="547">
        <v>125639514.32379815</v>
      </c>
      <c r="N14" s="550">
        <v>0</v>
      </c>
      <c r="O14" s="519">
        <v>0</v>
      </c>
      <c r="P14" s="519">
        <v>189915315.59</v>
      </c>
      <c r="Q14" s="519">
        <v>127241579.61</v>
      </c>
      <c r="R14" s="547">
        <v>317156895.20000005</v>
      </c>
      <c r="S14" s="550">
        <v>8907.5400000000009</v>
      </c>
      <c r="T14" s="519">
        <v>0</v>
      </c>
      <c r="U14" s="519">
        <v>68482.207593625426</v>
      </c>
      <c r="V14" s="519">
        <v>21677.73</v>
      </c>
      <c r="W14" s="519">
        <v>189781.05572109864</v>
      </c>
      <c r="X14" s="519">
        <v>0</v>
      </c>
      <c r="Y14" s="519">
        <v>0</v>
      </c>
      <c r="Z14" s="519">
        <v>944.84782608695605</v>
      </c>
      <c r="AA14" s="519">
        <v>52.173999999999999</v>
      </c>
      <c r="AB14" s="547">
        <v>289845.55514081102</v>
      </c>
      <c r="AG14" s="519">
        <v>7</v>
      </c>
      <c r="AH14" s="519">
        <v>20</v>
      </c>
      <c r="AI14" s="519">
        <v>95</v>
      </c>
      <c r="AJ14" s="519">
        <v>103</v>
      </c>
      <c r="AL14" s="520">
        <v>0</v>
      </c>
      <c r="AM14" s="522">
        <v>0</v>
      </c>
      <c r="AN14" s="519">
        <v>0</v>
      </c>
      <c r="AO14" s="593">
        <f t="shared" si="0"/>
        <v>0</v>
      </c>
      <c r="AP14" s="597">
        <v>0</v>
      </c>
      <c r="AQ14" s="523"/>
      <c r="AR14" s="524">
        <v>446226587.17825937</v>
      </c>
      <c r="AS14" s="524">
        <v>318985007.56825936</v>
      </c>
      <c r="AT14" s="524">
        <v>224854100.92174065</v>
      </c>
    </row>
    <row r="15" spans="1:46" x14ac:dyDescent="0.4">
      <c r="A15" s="525" t="s">
        <v>25</v>
      </c>
      <c r="B15" s="526"/>
      <c r="C15" s="527">
        <v>52920252.899999999</v>
      </c>
      <c r="D15" s="523"/>
      <c r="E15" s="523">
        <v>58347665.051036619</v>
      </c>
      <c r="F15" s="536">
        <v>29855067.351036608</v>
      </c>
      <c r="G15" s="542">
        <v>1607179.3148204</v>
      </c>
      <c r="H15" s="529">
        <v>1607179.3148204</v>
      </c>
      <c r="I15" s="528">
        <v>0</v>
      </c>
      <c r="J15" s="528">
        <v>3704548.55</v>
      </c>
      <c r="K15" s="528">
        <v>4961004.2143901233</v>
      </c>
      <c r="L15" s="528">
        <v>0</v>
      </c>
      <c r="M15" s="548">
        <v>8665552.7643901221</v>
      </c>
      <c r="N15" s="551"/>
      <c r="O15" s="528"/>
      <c r="P15" s="528">
        <v>19580729.560000002</v>
      </c>
      <c r="Q15" s="528">
        <v>28492597.700000003</v>
      </c>
      <c r="R15" s="548">
        <v>48073327.260000005</v>
      </c>
      <c r="S15" s="551">
        <v>0</v>
      </c>
      <c r="T15" s="528">
        <v>0</v>
      </c>
      <c r="U15" s="528">
        <v>0</v>
      </c>
      <c r="V15" s="528">
        <v>0</v>
      </c>
      <c r="W15" s="528">
        <v>608.69000000000005</v>
      </c>
      <c r="X15" s="528">
        <v>0</v>
      </c>
      <c r="Y15" s="528"/>
      <c r="Z15" s="528">
        <v>944.84782608695605</v>
      </c>
      <c r="AA15" s="528">
        <v>52.173999999999999</v>
      </c>
      <c r="AB15" s="548">
        <v>1605.7118260869561</v>
      </c>
      <c r="AG15" s="528">
        <v>3</v>
      </c>
      <c r="AH15" s="528">
        <v>9</v>
      </c>
      <c r="AI15" s="528">
        <v>50</v>
      </c>
      <c r="AJ15" s="528">
        <v>51</v>
      </c>
      <c r="AL15" s="528"/>
      <c r="AM15" s="530"/>
      <c r="AN15" s="531"/>
      <c r="AO15" s="595">
        <f t="shared" si="0"/>
        <v>0</v>
      </c>
      <c r="AP15" s="599">
        <v>0</v>
      </c>
      <c r="AQ15" s="531"/>
      <c r="AR15" s="524">
        <v>58347665.051036619</v>
      </c>
      <c r="AS15" s="524">
        <v>29855067.351036608</v>
      </c>
      <c r="AT15" s="524">
        <v>-5427412.1510366201</v>
      </c>
    </row>
    <row r="16" spans="1:46" x14ac:dyDescent="0.4">
      <c r="A16" s="525" t="s">
        <v>26</v>
      </c>
      <c r="B16" s="526"/>
      <c r="C16" s="527">
        <v>156424259.09999999</v>
      </c>
      <c r="D16" s="523"/>
      <c r="E16" s="523">
        <v>109469334.08026369</v>
      </c>
      <c r="F16" s="536">
        <v>60157896.970263697</v>
      </c>
      <c r="G16" s="542">
        <v>1526907.91704</v>
      </c>
      <c r="H16" s="529">
        <v>1526907.91704</v>
      </c>
      <c r="I16" s="528">
        <v>0</v>
      </c>
      <c r="J16" s="528">
        <v>10915192.720000001</v>
      </c>
      <c r="K16" s="528">
        <v>3091628.2132236985</v>
      </c>
      <c r="L16" s="528">
        <v>0</v>
      </c>
      <c r="M16" s="548">
        <v>14006820.933223698</v>
      </c>
      <c r="N16" s="551"/>
      <c r="O16" s="528"/>
      <c r="P16" s="528">
        <v>44448447.119999997</v>
      </c>
      <c r="Q16" s="528">
        <v>49311437.109999992</v>
      </c>
      <c r="R16" s="548">
        <v>93759884.229999989</v>
      </c>
      <c r="S16" s="551">
        <v>0</v>
      </c>
      <c r="T16" s="528">
        <v>0</v>
      </c>
      <c r="U16" s="528">
        <v>0</v>
      </c>
      <c r="V16" s="528">
        <v>0</v>
      </c>
      <c r="W16" s="528">
        <v>175721</v>
      </c>
      <c r="X16" s="528"/>
      <c r="Y16" s="528"/>
      <c r="Z16" s="528"/>
      <c r="AA16" s="528"/>
      <c r="AB16" s="548">
        <v>175721</v>
      </c>
      <c r="AG16" s="528">
        <v>4</v>
      </c>
      <c r="AH16" s="528">
        <v>11</v>
      </c>
      <c r="AI16" s="528">
        <v>45</v>
      </c>
      <c r="AJ16" s="528">
        <v>52</v>
      </c>
      <c r="AL16" s="528"/>
      <c r="AM16" s="530"/>
      <c r="AN16" s="531"/>
      <c r="AO16" s="595">
        <f t="shared" si="0"/>
        <v>0</v>
      </c>
      <c r="AP16" s="599">
        <v>0</v>
      </c>
      <c r="AQ16" s="531"/>
      <c r="AR16" s="524">
        <v>109469334.08026369</v>
      </c>
      <c r="AS16" s="524">
        <v>60157896.970263697</v>
      </c>
      <c r="AT16" s="524">
        <v>46954925.019736305</v>
      </c>
    </row>
    <row r="17" spans="1:46" x14ac:dyDescent="0.4">
      <c r="A17" s="525" t="s">
        <v>27</v>
      </c>
      <c r="B17" s="526"/>
      <c r="C17" s="527">
        <v>461736176.10000002</v>
      </c>
      <c r="D17" s="523"/>
      <c r="E17" s="523">
        <v>278409588.0469591</v>
      </c>
      <c r="F17" s="536">
        <v>228972043.24695906</v>
      </c>
      <c r="G17" s="542">
        <v>6244.8674600000004</v>
      </c>
      <c r="H17" s="529">
        <v>6244.8674600000004</v>
      </c>
      <c r="I17" s="528">
        <v>0</v>
      </c>
      <c r="J17" s="528">
        <v>32004042.729999997</v>
      </c>
      <c r="K17" s="528">
        <v>14963097.896184329</v>
      </c>
      <c r="L17" s="528">
        <v>56000000</v>
      </c>
      <c r="M17" s="548">
        <v>102967140.62618433</v>
      </c>
      <c r="N17" s="551"/>
      <c r="O17" s="528"/>
      <c r="P17" s="528">
        <v>125886138.91000001</v>
      </c>
      <c r="Q17" s="528">
        <v>49437544.799999997</v>
      </c>
      <c r="R17" s="548">
        <v>175323683.71000001</v>
      </c>
      <c r="S17" s="551">
        <v>8907.5400000000009</v>
      </c>
      <c r="T17" s="528">
        <v>0</v>
      </c>
      <c r="U17" s="528">
        <v>68482.207593625426</v>
      </c>
      <c r="V17" s="528">
        <v>21677.73</v>
      </c>
      <c r="W17" s="528">
        <v>13451.365721098648</v>
      </c>
      <c r="X17" s="528">
        <v>0</v>
      </c>
      <c r="Y17" s="528"/>
      <c r="Z17" s="528">
        <v>0</v>
      </c>
      <c r="AA17" s="528">
        <v>0</v>
      </c>
      <c r="AB17" s="548">
        <v>112518.84331472406</v>
      </c>
      <c r="AG17" s="528">
        <v>0</v>
      </c>
      <c r="AH17" s="528">
        <v>0</v>
      </c>
      <c r="AI17" s="528">
        <v>0</v>
      </c>
      <c r="AJ17" s="528">
        <v>0</v>
      </c>
      <c r="AL17" s="528"/>
      <c r="AM17" s="530"/>
      <c r="AN17" s="531"/>
      <c r="AO17" s="595">
        <f t="shared" si="0"/>
        <v>0</v>
      </c>
      <c r="AP17" s="599">
        <v>0</v>
      </c>
      <c r="AQ17" s="531"/>
      <c r="AR17" s="524">
        <v>278409588.0469591</v>
      </c>
      <c r="AS17" s="524">
        <v>228972043.24695906</v>
      </c>
      <c r="AT17" s="524">
        <v>183326588.05304092</v>
      </c>
    </row>
    <row r="18" spans="1:46" x14ac:dyDescent="0.4">
      <c r="A18" s="517" t="s">
        <v>30</v>
      </c>
      <c r="B18" s="518"/>
      <c r="C18" s="519">
        <v>392611836.36000001</v>
      </c>
      <c r="D18" s="519"/>
      <c r="E18" s="519">
        <v>397777777.93054324</v>
      </c>
      <c r="F18" s="534">
        <v>271870305.88390738</v>
      </c>
      <c r="G18" s="541">
        <v>52810428.300000004</v>
      </c>
      <c r="H18" s="521">
        <v>52810428.300000004</v>
      </c>
      <c r="I18" s="519">
        <v>0</v>
      </c>
      <c r="J18" s="519">
        <v>33396.271200000003</v>
      </c>
      <c r="K18" s="519">
        <v>14024.687062650741</v>
      </c>
      <c r="L18" s="519">
        <v>0</v>
      </c>
      <c r="M18" s="547">
        <v>47420.958262650747</v>
      </c>
      <c r="N18" s="550">
        <v>0</v>
      </c>
      <c r="O18" s="519">
        <v>0</v>
      </c>
      <c r="P18" s="519">
        <v>218705065.81382656</v>
      </c>
      <c r="Q18" s="519">
        <v>125907472.04663587</v>
      </c>
      <c r="R18" s="547">
        <v>344612537.86046243</v>
      </c>
      <c r="S18" s="550">
        <v>5307</v>
      </c>
      <c r="T18" s="519">
        <v>5812</v>
      </c>
      <c r="U18" s="519">
        <v>0</v>
      </c>
      <c r="V18" s="519">
        <v>0</v>
      </c>
      <c r="W18" s="519">
        <v>55616.696363636365</v>
      </c>
      <c r="X18" s="519">
        <v>179402.11545454545</v>
      </c>
      <c r="Y18" s="519">
        <v>0</v>
      </c>
      <c r="Z18" s="519">
        <v>61253</v>
      </c>
      <c r="AA18" s="519">
        <v>0</v>
      </c>
      <c r="AB18" s="547">
        <v>307390.81181818183</v>
      </c>
      <c r="AG18" s="519">
        <v>28</v>
      </c>
      <c r="AH18" s="519">
        <v>29</v>
      </c>
      <c r="AI18" s="519">
        <v>397</v>
      </c>
      <c r="AJ18" s="519">
        <v>366</v>
      </c>
      <c r="AL18" s="520">
        <v>0</v>
      </c>
      <c r="AM18" s="522">
        <v>0</v>
      </c>
      <c r="AN18" s="519">
        <v>0</v>
      </c>
      <c r="AO18" s="593">
        <f t="shared" si="0"/>
        <v>0</v>
      </c>
      <c r="AP18" s="597">
        <v>0</v>
      </c>
      <c r="AQ18" s="523"/>
      <c r="AR18" s="524">
        <v>397777777.93054324</v>
      </c>
      <c r="AS18" s="524">
        <v>271870305.88390738</v>
      </c>
      <c r="AT18" s="524">
        <v>-5165941.5705432296</v>
      </c>
    </row>
    <row r="19" spans="1:46" x14ac:dyDescent="0.4">
      <c r="A19" s="525" t="s">
        <v>31</v>
      </c>
      <c r="B19" s="526"/>
      <c r="C19" s="527">
        <v>392611836.36000001</v>
      </c>
      <c r="D19" s="523"/>
      <c r="E19" s="523">
        <v>397777777.93054324</v>
      </c>
      <c r="F19" s="535">
        <v>271870305.88390738</v>
      </c>
      <c r="G19" s="542">
        <v>52810428.300000004</v>
      </c>
      <c r="H19" s="529">
        <v>52810428.300000004</v>
      </c>
      <c r="I19" s="528">
        <v>0</v>
      </c>
      <c r="J19" s="528">
        <v>33396.271200000003</v>
      </c>
      <c r="K19" s="528">
        <v>14024.687062650741</v>
      </c>
      <c r="L19" s="528">
        <v>0</v>
      </c>
      <c r="M19" s="548">
        <v>47420.958262650747</v>
      </c>
      <c r="N19" s="551"/>
      <c r="O19" s="528"/>
      <c r="P19" s="528">
        <v>218705065.81382656</v>
      </c>
      <c r="Q19" s="528">
        <v>125907472.04663587</v>
      </c>
      <c r="R19" s="548">
        <v>344612537.86046243</v>
      </c>
      <c r="S19" s="551">
        <v>5307</v>
      </c>
      <c r="T19" s="528">
        <v>5812</v>
      </c>
      <c r="U19" s="528">
        <v>0</v>
      </c>
      <c r="V19" s="528">
        <v>0</v>
      </c>
      <c r="W19" s="528">
        <v>55616.696363636365</v>
      </c>
      <c r="X19" s="528">
        <v>179402.11545454545</v>
      </c>
      <c r="Y19" s="528"/>
      <c r="Z19" s="528">
        <v>61253</v>
      </c>
      <c r="AA19" s="528">
        <v>0</v>
      </c>
      <c r="AB19" s="548">
        <v>307390.81181818183</v>
      </c>
      <c r="AG19" s="528">
        <v>28</v>
      </c>
      <c r="AH19" s="528">
        <v>29</v>
      </c>
      <c r="AI19" s="528">
        <v>397</v>
      </c>
      <c r="AJ19" s="528">
        <v>366</v>
      </c>
      <c r="AL19" s="528">
        <v>0</v>
      </c>
      <c r="AM19" s="530">
        <v>0</v>
      </c>
      <c r="AN19" s="528">
        <v>0</v>
      </c>
      <c r="AO19" s="595">
        <f t="shared" si="0"/>
        <v>0</v>
      </c>
      <c r="AP19" s="599">
        <v>0</v>
      </c>
      <c r="AQ19" s="531"/>
      <c r="AR19" s="524">
        <v>397777777.93054324</v>
      </c>
      <c r="AS19" s="524">
        <v>271870305.88390738</v>
      </c>
      <c r="AT19" s="524">
        <v>-5165941.5705432296</v>
      </c>
    </row>
    <row r="20" spans="1:46" ht="39.75" customHeight="1" x14ac:dyDescent="0.4">
      <c r="A20" s="567" t="s">
        <v>32</v>
      </c>
      <c r="B20" s="568"/>
      <c r="C20" s="524">
        <v>3323098440.5952635</v>
      </c>
      <c r="D20" s="524"/>
      <c r="E20" s="524">
        <v>3019079529.0750427</v>
      </c>
      <c r="F20" s="569">
        <v>2059524451.2098098</v>
      </c>
      <c r="G20" s="570">
        <v>384718452.31321508</v>
      </c>
      <c r="H20" s="524">
        <v>384718452.31321508</v>
      </c>
      <c r="I20" s="524">
        <v>27362379.586600002</v>
      </c>
      <c r="J20" s="524">
        <v>86455126.139120102</v>
      </c>
      <c r="K20" s="524">
        <v>160622914.55280203</v>
      </c>
      <c r="L20" s="524">
        <v>284969485.54404598</v>
      </c>
      <c r="M20" s="569">
        <v>559409905.82256806</v>
      </c>
      <c r="N20" s="566">
        <v>107722041.38551903</v>
      </c>
      <c r="O20" s="524">
        <v>13822261.245082848</v>
      </c>
      <c r="P20" s="524">
        <v>976335180.15760303</v>
      </c>
      <c r="Q20" s="524">
        <v>564310525.44055176</v>
      </c>
      <c r="R20" s="569">
        <v>1662190008.2287564</v>
      </c>
      <c r="S20" s="566">
        <v>158578.20000000001</v>
      </c>
      <c r="T20" s="524">
        <v>898232.70000000007</v>
      </c>
      <c r="U20" s="524">
        <v>175681.2</v>
      </c>
      <c r="V20" s="524">
        <v>602873.19999999995</v>
      </c>
      <c r="W20" s="524">
        <v>1273333.7</v>
      </c>
      <c r="X20" s="524">
        <v>1068103.8</v>
      </c>
      <c r="Y20" s="524">
        <v>1575000</v>
      </c>
      <c r="Z20" s="524">
        <v>367071.19700000004</v>
      </c>
      <c r="AA20" s="524">
        <v>2818894.5300000003</v>
      </c>
      <c r="AB20" s="569">
        <v>8937768.5270000007</v>
      </c>
      <c r="AG20" s="524">
        <v>286</v>
      </c>
      <c r="AH20" s="524">
        <v>59</v>
      </c>
      <c r="AI20" s="524">
        <v>1043</v>
      </c>
      <c r="AJ20" s="524">
        <v>957</v>
      </c>
      <c r="AL20" s="524">
        <v>345000</v>
      </c>
      <c r="AM20" s="568">
        <v>2634615.4945</v>
      </c>
      <c r="AN20" s="524">
        <v>5599226.2643218627</v>
      </c>
      <c r="AO20" s="546">
        <f>SUM(AL20:AN20)</f>
        <v>8578841.7588218637</v>
      </c>
      <c r="AP20" s="570">
        <v>395244552.42468059</v>
      </c>
      <c r="AQ20" s="523"/>
      <c r="AR20" s="524">
        <v>3019079529.0750427</v>
      </c>
      <c r="AS20" s="524">
        <v>2059524451.2098098</v>
      </c>
      <c r="AT20" s="524">
        <v>304018911.52022123</v>
      </c>
    </row>
    <row r="21" spans="1:46" x14ac:dyDescent="0.4">
      <c r="A21" s="517" t="s">
        <v>34</v>
      </c>
      <c r="B21" s="518"/>
      <c r="C21" s="519">
        <v>771627973.07999992</v>
      </c>
      <c r="D21" s="519"/>
      <c r="E21" s="519">
        <v>747894850.69521511</v>
      </c>
      <c r="F21" s="534">
        <v>674722779.69521511</v>
      </c>
      <c r="G21" s="541">
        <v>78984256.598215103</v>
      </c>
      <c r="H21" s="521">
        <v>78984256.598215103</v>
      </c>
      <c r="I21" s="519">
        <v>922888.03</v>
      </c>
      <c r="J21" s="519">
        <v>26160181.280000001</v>
      </c>
      <c r="K21" s="519">
        <v>84031358.680000007</v>
      </c>
      <c r="L21" s="519">
        <v>54088825.759999998</v>
      </c>
      <c r="M21" s="547">
        <v>165203253.75</v>
      </c>
      <c r="N21" s="550">
        <v>0</v>
      </c>
      <c r="O21" s="519">
        <v>0</v>
      </c>
      <c r="P21" s="519">
        <v>428549432</v>
      </c>
      <c r="Q21" s="519">
        <v>73172071</v>
      </c>
      <c r="R21" s="547">
        <v>501721503</v>
      </c>
      <c r="S21" s="550">
        <v>0</v>
      </c>
      <c r="T21" s="519">
        <v>21047.390000000003</v>
      </c>
      <c r="U21" s="519">
        <v>21835.93</v>
      </c>
      <c r="V21" s="519">
        <v>0</v>
      </c>
      <c r="W21" s="519">
        <v>244121.59999999998</v>
      </c>
      <c r="X21" s="519">
        <v>13202.22</v>
      </c>
      <c r="Y21" s="519">
        <v>0</v>
      </c>
      <c r="Z21" s="519">
        <v>39813.667000000001</v>
      </c>
      <c r="AA21" s="519">
        <v>1157077.26</v>
      </c>
      <c r="AB21" s="547">
        <v>1497098.067</v>
      </c>
      <c r="AG21" s="519">
        <v>34</v>
      </c>
      <c r="AH21" s="519">
        <v>0</v>
      </c>
      <c r="AI21" s="519">
        <v>17</v>
      </c>
      <c r="AJ21" s="519">
        <v>1</v>
      </c>
      <c r="AL21" s="520">
        <v>0</v>
      </c>
      <c r="AM21" s="522">
        <v>0</v>
      </c>
      <c r="AN21" s="520">
        <v>488739.28</v>
      </c>
      <c r="AO21" s="594">
        <f t="shared" si="0"/>
        <v>488739.28</v>
      </c>
      <c r="AP21" s="541">
        <v>0</v>
      </c>
      <c r="AQ21" s="523"/>
      <c r="AR21" s="524">
        <v>747894850.69521511</v>
      </c>
      <c r="AS21" s="524">
        <v>674722779.69521511</v>
      </c>
      <c r="AT21" s="524">
        <v>23733122.384784937</v>
      </c>
    </row>
    <row r="22" spans="1:46" x14ac:dyDescent="0.4">
      <c r="A22" s="525" t="s">
        <v>35</v>
      </c>
      <c r="B22" s="526"/>
      <c r="C22" s="527">
        <v>771627973.07999992</v>
      </c>
      <c r="D22" s="523"/>
      <c r="E22" s="523">
        <v>721331890.18700004</v>
      </c>
      <c r="F22" s="536">
        <v>648850301.18700004</v>
      </c>
      <c r="G22" s="542">
        <v>77854350.859999999</v>
      </c>
      <c r="H22" s="529">
        <v>77854350.859999999</v>
      </c>
      <c r="I22" s="528">
        <v>378073.16</v>
      </c>
      <c r="J22" s="528">
        <v>26160181.280000001</v>
      </c>
      <c r="K22" s="528">
        <v>83933451.390000001</v>
      </c>
      <c r="L22" s="528">
        <v>54088825.759999998</v>
      </c>
      <c r="M22" s="548">
        <v>164560531.59</v>
      </c>
      <c r="N22" s="551">
        <v>0</v>
      </c>
      <c r="O22" s="528">
        <v>0</v>
      </c>
      <c r="P22" s="528">
        <v>405015731</v>
      </c>
      <c r="Q22" s="528">
        <v>72481589</v>
      </c>
      <c r="R22" s="548">
        <v>477497320</v>
      </c>
      <c r="S22" s="551">
        <v>0</v>
      </c>
      <c r="T22" s="528">
        <v>21047.390000000003</v>
      </c>
      <c r="U22" s="528">
        <v>4380</v>
      </c>
      <c r="V22" s="528">
        <v>0</v>
      </c>
      <c r="W22" s="528">
        <v>188425.52</v>
      </c>
      <c r="X22" s="528">
        <v>13202.22</v>
      </c>
      <c r="Y22" s="528">
        <v>0</v>
      </c>
      <c r="Z22" s="528">
        <v>35555.347000000002</v>
      </c>
      <c r="AA22" s="528">
        <v>1157077.26</v>
      </c>
      <c r="AB22" s="548">
        <v>1419687.737</v>
      </c>
      <c r="AG22" s="528">
        <v>34</v>
      </c>
      <c r="AH22" s="528"/>
      <c r="AI22" s="528">
        <v>17</v>
      </c>
      <c r="AJ22" s="528">
        <v>1</v>
      </c>
      <c r="AL22" s="528">
        <v>0</v>
      </c>
      <c r="AM22" s="530">
        <v>0</v>
      </c>
      <c r="AN22" s="527">
        <v>0</v>
      </c>
      <c r="AO22" s="596">
        <f t="shared" si="0"/>
        <v>0</v>
      </c>
      <c r="AP22" s="542">
        <v>0</v>
      </c>
      <c r="AQ22" s="531"/>
      <c r="AR22" s="524">
        <v>721331890.18700004</v>
      </c>
      <c r="AS22" s="524">
        <v>648850301.18700004</v>
      </c>
      <c r="AT22" s="524">
        <v>50296082.892999887</v>
      </c>
    </row>
    <row r="23" spans="1:46" x14ac:dyDescent="0.4">
      <c r="A23" s="525" t="s">
        <v>36</v>
      </c>
      <c r="B23" s="526"/>
      <c r="C23" s="527">
        <v>0</v>
      </c>
      <c r="D23" s="523"/>
      <c r="E23" s="523">
        <v>16115955.508215103</v>
      </c>
      <c r="F23" s="536">
        <v>15677541.508215101</v>
      </c>
      <c r="G23" s="542">
        <v>1129905.7382151028</v>
      </c>
      <c r="H23" s="529">
        <v>1129905.7382151028</v>
      </c>
      <c r="I23" s="528">
        <v>544814.87</v>
      </c>
      <c r="J23" s="528">
        <v>0</v>
      </c>
      <c r="K23" s="528">
        <v>97907.290000000008</v>
      </c>
      <c r="L23" s="528">
        <v>0</v>
      </c>
      <c r="M23" s="548">
        <v>642722.16</v>
      </c>
      <c r="N23" s="551">
        <v>0</v>
      </c>
      <c r="O23" s="528">
        <v>0</v>
      </c>
      <c r="P23" s="528">
        <v>13338764</v>
      </c>
      <c r="Q23" s="528">
        <v>438414</v>
      </c>
      <c r="R23" s="548">
        <v>13777178</v>
      </c>
      <c r="S23" s="551">
        <v>0</v>
      </c>
      <c r="T23" s="528">
        <v>0</v>
      </c>
      <c r="U23" s="528">
        <v>17455.93</v>
      </c>
      <c r="V23" s="528">
        <v>0</v>
      </c>
      <c r="W23" s="528">
        <v>55696.08</v>
      </c>
      <c r="X23" s="528">
        <v>0</v>
      </c>
      <c r="Y23" s="528">
        <v>0</v>
      </c>
      <c r="Z23" s="528">
        <v>4258.32</v>
      </c>
      <c r="AA23" s="528">
        <v>0</v>
      </c>
      <c r="AB23" s="548">
        <v>77410.330000000016</v>
      </c>
      <c r="AG23" s="528"/>
      <c r="AH23" s="528"/>
      <c r="AI23" s="528"/>
      <c r="AJ23" s="528"/>
      <c r="AL23" s="528">
        <v>0</v>
      </c>
      <c r="AM23" s="530">
        <v>0</v>
      </c>
      <c r="AN23" s="527">
        <v>488739.28</v>
      </c>
      <c r="AO23" s="596">
        <f t="shared" si="0"/>
        <v>488739.28</v>
      </c>
      <c r="AP23" s="542">
        <v>0</v>
      </c>
      <c r="AQ23" s="531"/>
      <c r="AR23" s="524">
        <v>16115955.508215103</v>
      </c>
      <c r="AS23" s="524">
        <v>15677541.508215101</v>
      </c>
      <c r="AT23" s="524">
        <v>-16115955.508215103</v>
      </c>
    </row>
    <row r="24" spans="1:46" x14ac:dyDescent="0.4">
      <c r="A24" s="525" t="s">
        <v>689</v>
      </c>
      <c r="B24" s="526"/>
      <c r="C24" s="527">
        <v>0</v>
      </c>
      <c r="D24" s="523"/>
      <c r="E24" s="523">
        <v>8152609</v>
      </c>
      <c r="F24" s="536">
        <v>7900541</v>
      </c>
      <c r="G24" s="542">
        <v>0</v>
      </c>
      <c r="H24" s="529"/>
      <c r="I24" s="528">
        <v>0</v>
      </c>
      <c r="J24" s="528">
        <v>0</v>
      </c>
      <c r="K24" s="528">
        <v>0</v>
      </c>
      <c r="L24" s="528">
        <v>0</v>
      </c>
      <c r="M24" s="548">
        <v>0</v>
      </c>
      <c r="N24" s="551"/>
      <c r="O24" s="527">
        <v>0</v>
      </c>
      <c r="P24" s="528">
        <v>7900541</v>
      </c>
      <c r="Q24" s="528">
        <v>252068</v>
      </c>
      <c r="R24" s="548">
        <v>8152609</v>
      </c>
      <c r="S24" s="551">
        <v>0</v>
      </c>
      <c r="T24" s="528">
        <v>0</v>
      </c>
      <c r="U24" s="528">
        <v>0</v>
      </c>
      <c r="V24" s="528">
        <v>0</v>
      </c>
      <c r="W24" s="528">
        <v>0</v>
      </c>
      <c r="X24" s="528">
        <v>0</v>
      </c>
      <c r="Y24" s="528">
        <v>0</v>
      </c>
      <c r="Z24" s="528">
        <v>0</v>
      </c>
      <c r="AA24" s="528">
        <v>0</v>
      </c>
      <c r="AB24" s="548">
        <v>0</v>
      </c>
      <c r="AG24" s="528"/>
      <c r="AH24" s="528"/>
      <c r="AI24" s="528"/>
      <c r="AJ24" s="528"/>
      <c r="AL24" s="528">
        <v>0</v>
      </c>
      <c r="AM24" s="530">
        <v>0</v>
      </c>
      <c r="AN24" s="527">
        <v>0</v>
      </c>
      <c r="AO24" s="596">
        <f t="shared" si="0"/>
        <v>0</v>
      </c>
      <c r="AP24" s="542">
        <v>0</v>
      </c>
      <c r="AQ24" s="531">
        <v>0</v>
      </c>
      <c r="AR24" s="524">
        <v>8152609</v>
      </c>
      <c r="AS24" s="524">
        <v>7900541</v>
      </c>
      <c r="AT24" s="524">
        <v>0</v>
      </c>
    </row>
    <row r="25" spans="1:46" x14ac:dyDescent="0.4">
      <c r="A25" s="525" t="s">
        <v>690</v>
      </c>
      <c r="B25" s="526"/>
      <c r="C25" s="527">
        <v>0</v>
      </c>
      <c r="D25" s="523"/>
      <c r="E25" s="523">
        <v>2294396</v>
      </c>
      <c r="F25" s="536">
        <v>2294396</v>
      </c>
      <c r="G25" s="542">
        <v>0</v>
      </c>
      <c r="H25" s="529"/>
      <c r="I25" s="528">
        <v>0</v>
      </c>
      <c r="J25" s="528">
        <v>0</v>
      </c>
      <c r="K25" s="528">
        <v>0</v>
      </c>
      <c r="L25" s="528">
        <v>0</v>
      </c>
      <c r="M25" s="548">
        <v>0</v>
      </c>
      <c r="N25" s="551">
        <v>0</v>
      </c>
      <c r="O25" s="527">
        <v>0</v>
      </c>
      <c r="P25" s="528">
        <v>2294396</v>
      </c>
      <c r="Q25" s="528"/>
      <c r="R25" s="548">
        <v>2294396</v>
      </c>
      <c r="S25" s="551">
        <v>0</v>
      </c>
      <c r="T25" s="528">
        <v>0</v>
      </c>
      <c r="U25" s="528">
        <v>0</v>
      </c>
      <c r="V25" s="528">
        <v>0</v>
      </c>
      <c r="W25" s="528">
        <v>0</v>
      </c>
      <c r="X25" s="528">
        <v>0</v>
      </c>
      <c r="Y25" s="528">
        <v>0</v>
      </c>
      <c r="Z25" s="528">
        <v>0</v>
      </c>
      <c r="AA25" s="528">
        <v>0</v>
      </c>
      <c r="AB25" s="548">
        <v>0</v>
      </c>
      <c r="AG25" s="528"/>
      <c r="AH25" s="528"/>
      <c r="AI25" s="528"/>
      <c r="AJ25" s="528"/>
      <c r="AL25" s="528">
        <v>0</v>
      </c>
      <c r="AM25" s="530">
        <v>0</v>
      </c>
      <c r="AN25" s="527">
        <v>0</v>
      </c>
      <c r="AO25" s="596">
        <f t="shared" si="0"/>
        <v>0</v>
      </c>
      <c r="AP25" s="542">
        <v>0</v>
      </c>
      <c r="AQ25" s="531">
        <v>0</v>
      </c>
      <c r="AR25" s="524">
        <v>2294396</v>
      </c>
      <c r="AS25" s="532">
        <v>2294396</v>
      </c>
      <c r="AT25" s="524">
        <v>0</v>
      </c>
    </row>
    <row r="26" spans="1:46" x14ac:dyDescent="0.4">
      <c r="A26" s="517" t="s">
        <v>37</v>
      </c>
      <c r="B26" s="518"/>
      <c r="C26" s="519">
        <v>14408481.819999998</v>
      </c>
      <c r="D26" s="519"/>
      <c r="E26" s="519">
        <v>82817731.915829912</v>
      </c>
      <c r="F26" s="534">
        <v>82098131.625829905</v>
      </c>
      <c r="G26" s="541">
        <v>16643778.974999996</v>
      </c>
      <c r="H26" s="519">
        <v>16643778.974999996</v>
      </c>
      <c r="I26" s="519">
        <v>0</v>
      </c>
      <c r="J26" s="519">
        <v>0</v>
      </c>
      <c r="K26" s="519">
        <v>7260844.370000001</v>
      </c>
      <c r="L26" s="519">
        <v>0</v>
      </c>
      <c r="M26" s="547">
        <v>7260844.370000001</v>
      </c>
      <c r="N26" s="550">
        <v>7604584.2136492012</v>
      </c>
      <c r="O26" s="519">
        <v>1251356.2047731001</v>
      </c>
      <c r="P26" s="519">
        <v>47382866.522407606</v>
      </c>
      <c r="Q26" s="519">
        <v>719600.28999999992</v>
      </c>
      <c r="R26" s="547">
        <v>56958407.230829909</v>
      </c>
      <c r="S26" s="550">
        <v>0</v>
      </c>
      <c r="T26" s="519">
        <v>0</v>
      </c>
      <c r="U26" s="519">
        <v>0</v>
      </c>
      <c r="V26" s="519">
        <v>0</v>
      </c>
      <c r="W26" s="519">
        <v>0</v>
      </c>
      <c r="X26" s="519">
        <v>0</v>
      </c>
      <c r="Y26" s="519">
        <v>1575000</v>
      </c>
      <c r="Z26" s="519">
        <v>0</v>
      </c>
      <c r="AA26" s="519">
        <v>34701.339999999975</v>
      </c>
      <c r="AB26" s="547">
        <v>1609701.34</v>
      </c>
      <c r="AG26" s="519">
        <v>19</v>
      </c>
      <c r="AH26" s="519">
        <v>6</v>
      </c>
      <c r="AI26" s="519">
        <v>89</v>
      </c>
      <c r="AJ26" s="519">
        <v>1</v>
      </c>
      <c r="AL26" s="520">
        <v>345000</v>
      </c>
      <c r="AM26" s="522">
        <v>0</v>
      </c>
      <c r="AN26" s="520">
        <v>0</v>
      </c>
      <c r="AO26" s="594">
        <f t="shared" si="0"/>
        <v>345000</v>
      </c>
      <c r="AP26" s="541">
        <v>0</v>
      </c>
      <c r="AQ26" s="523"/>
      <c r="AR26" s="524">
        <v>82817731.915829912</v>
      </c>
      <c r="AS26" s="524">
        <v>82098131.625829905</v>
      </c>
      <c r="AT26" s="524">
        <v>-68409250.095829919</v>
      </c>
    </row>
    <row r="27" spans="1:46" x14ac:dyDescent="0.4">
      <c r="A27" s="525" t="s">
        <v>38</v>
      </c>
      <c r="B27" s="526"/>
      <c r="C27" s="527">
        <v>14408481.819999998</v>
      </c>
      <c r="D27" s="523"/>
      <c r="E27" s="523">
        <v>63223164.975199401</v>
      </c>
      <c r="F27" s="536">
        <v>62589450.275199406</v>
      </c>
      <c r="G27" s="542">
        <v>8632172.5599999987</v>
      </c>
      <c r="H27" s="527">
        <v>8632172.5599999987</v>
      </c>
      <c r="I27" s="527">
        <v>0</v>
      </c>
      <c r="J27" s="527">
        <v>0</v>
      </c>
      <c r="K27" s="527">
        <v>1370314.22</v>
      </c>
      <c r="L27" s="527">
        <v>0</v>
      </c>
      <c r="M27" s="548">
        <v>1370314.22</v>
      </c>
      <c r="N27" s="540">
        <v>4383630.7462972011</v>
      </c>
      <c r="O27" s="527">
        <v>573006.44934280007</v>
      </c>
      <c r="P27" s="527">
        <v>45681720.059559405</v>
      </c>
      <c r="Q27" s="527">
        <v>633714.69999999995</v>
      </c>
      <c r="R27" s="548">
        <v>51272071.955199406</v>
      </c>
      <c r="S27" s="540">
        <v>0</v>
      </c>
      <c r="T27" s="527">
        <v>0</v>
      </c>
      <c r="U27" s="527">
        <v>0</v>
      </c>
      <c r="V27" s="527">
        <v>0</v>
      </c>
      <c r="W27" s="527">
        <v>0</v>
      </c>
      <c r="X27" s="527">
        <v>0</v>
      </c>
      <c r="Y27" s="527">
        <v>1575000</v>
      </c>
      <c r="Z27" s="527">
        <v>0</v>
      </c>
      <c r="AA27" s="527">
        <v>28606.239999999972</v>
      </c>
      <c r="AB27" s="548">
        <v>1603606.24</v>
      </c>
      <c r="AG27" s="527">
        <v>9</v>
      </c>
      <c r="AH27" s="527">
        <v>4</v>
      </c>
      <c r="AI27" s="527">
        <v>78</v>
      </c>
      <c r="AJ27" s="527">
        <v>1</v>
      </c>
      <c r="AL27" s="527">
        <v>345000</v>
      </c>
      <c r="AM27" s="527">
        <v>0</v>
      </c>
      <c r="AN27" s="572">
        <v>0</v>
      </c>
      <c r="AO27" s="596">
        <f t="shared" si="0"/>
        <v>345000</v>
      </c>
      <c r="AP27" s="599">
        <v>0</v>
      </c>
      <c r="AQ27" s="531"/>
      <c r="AR27" s="524">
        <v>63223164.975199401</v>
      </c>
      <c r="AS27" s="524">
        <v>62589450.275199406</v>
      </c>
      <c r="AT27" s="524">
        <v>-48814683.155199401</v>
      </c>
    </row>
    <row r="28" spans="1:46" x14ac:dyDescent="0.4">
      <c r="A28" s="525" t="s">
        <v>694</v>
      </c>
      <c r="B28" s="526"/>
      <c r="C28" s="527"/>
      <c r="D28" s="523"/>
      <c r="E28" s="523">
        <v>12587443.07</v>
      </c>
      <c r="F28" s="536">
        <v>12501557.48</v>
      </c>
      <c r="G28" s="542">
        <v>4596372.47</v>
      </c>
      <c r="H28" s="527">
        <v>4596372.47</v>
      </c>
      <c r="I28" s="527">
        <v>0</v>
      </c>
      <c r="J28" s="527">
        <v>0</v>
      </c>
      <c r="K28" s="527">
        <v>4198023.0100000016</v>
      </c>
      <c r="L28" s="527">
        <v>0</v>
      </c>
      <c r="M28" s="548">
        <v>4198023.0100000016</v>
      </c>
      <c r="N28" s="540">
        <v>2891865</v>
      </c>
      <c r="O28" s="527">
        <v>0</v>
      </c>
      <c r="P28" s="527">
        <v>815297</v>
      </c>
      <c r="Q28" s="527">
        <v>85885.59</v>
      </c>
      <c r="R28" s="548">
        <v>3793047.59</v>
      </c>
      <c r="S28" s="540">
        <v>0</v>
      </c>
      <c r="T28" s="527">
        <v>0</v>
      </c>
      <c r="U28" s="527">
        <v>0</v>
      </c>
      <c r="V28" s="527">
        <v>0</v>
      </c>
      <c r="W28" s="527">
        <v>0</v>
      </c>
      <c r="X28" s="527">
        <v>0</v>
      </c>
      <c r="Y28" s="527">
        <v>0</v>
      </c>
      <c r="Z28" s="527">
        <v>0</v>
      </c>
      <c r="AA28" s="527">
        <v>0</v>
      </c>
      <c r="AB28" s="548">
        <v>0</v>
      </c>
      <c r="AG28" s="527"/>
      <c r="AH28" s="527"/>
      <c r="AI28" s="527"/>
      <c r="AJ28" s="527"/>
      <c r="AL28" s="527">
        <v>0</v>
      </c>
      <c r="AM28" s="527">
        <v>0</v>
      </c>
      <c r="AN28" s="572">
        <v>0</v>
      </c>
      <c r="AO28" s="596">
        <f t="shared" si="0"/>
        <v>0</v>
      </c>
      <c r="AP28" s="599">
        <v>0</v>
      </c>
      <c r="AQ28" s="531"/>
      <c r="AR28" s="524">
        <v>12587443.07</v>
      </c>
      <c r="AS28" s="524">
        <v>12501557.48</v>
      </c>
      <c r="AT28" s="524">
        <v>-12587443.07</v>
      </c>
    </row>
    <row r="29" spans="1:46" x14ac:dyDescent="0.4">
      <c r="A29" s="525" t="s">
        <v>695</v>
      </c>
      <c r="B29" s="526"/>
      <c r="C29" s="527"/>
      <c r="D29" s="523"/>
      <c r="E29" s="523">
        <v>1401724.1556305001</v>
      </c>
      <c r="F29" s="536">
        <v>1401724.1556305001</v>
      </c>
      <c r="G29" s="542">
        <v>0</v>
      </c>
      <c r="H29" s="527"/>
      <c r="I29" s="527">
        <v>0</v>
      </c>
      <c r="J29" s="527">
        <v>0</v>
      </c>
      <c r="K29" s="527">
        <v>787019.46000000008</v>
      </c>
      <c r="L29" s="527">
        <v>0</v>
      </c>
      <c r="M29" s="548">
        <v>787019.46000000008</v>
      </c>
      <c r="N29" s="540">
        <v>218484.707352</v>
      </c>
      <c r="O29" s="527">
        <v>88729.715430300028</v>
      </c>
      <c r="P29" s="527">
        <v>307490.27284820011</v>
      </c>
      <c r="Q29" s="527"/>
      <c r="R29" s="548">
        <v>614704.69563050009</v>
      </c>
      <c r="S29" s="540">
        <v>0</v>
      </c>
      <c r="T29" s="527">
        <v>0</v>
      </c>
      <c r="U29" s="527">
        <v>0</v>
      </c>
      <c r="V29" s="527">
        <v>0</v>
      </c>
      <c r="W29" s="527">
        <v>0</v>
      </c>
      <c r="X29" s="527">
        <v>0</v>
      </c>
      <c r="Y29" s="527">
        <v>0</v>
      </c>
      <c r="Z29" s="527">
        <v>0</v>
      </c>
      <c r="AA29" s="527">
        <v>0</v>
      </c>
      <c r="AB29" s="548">
        <v>0</v>
      </c>
      <c r="AG29" s="527"/>
      <c r="AH29" s="527"/>
      <c r="AI29" s="527"/>
      <c r="AJ29" s="527"/>
      <c r="AL29" s="527">
        <v>0</v>
      </c>
      <c r="AM29" s="527">
        <v>0</v>
      </c>
      <c r="AN29" s="572">
        <v>0</v>
      </c>
      <c r="AO29" s="596">
        <f t="shared" si="0"/>
        <v>0</v>
      </c>
      <c r="AP29" s="599">
        <v>0</v>
      </c>
      <c r="AQ29" s="531"/>
      <c r="AR29" s="524">
        <v>1401724.1556305001</v>
      </c>
      <c r="AS29" s="524">
        <v>1401724.1556305001</v>
      </c>
      <c r="AT29" s="524">
        <v>-1401724.1556305001</v>
      </c>
    </row>
    <row r="30" spans="1:46" x14ac:dyDescent="0.4">
      <c r="A30" s="525" t="s">
        <v>232</v>
      </c>
      <c r="B30" s="526"/>
      <c r="C30" s="527"/>
      <c r="D30" s="523"/>
      <c r="E30" s="523">
        <v>3799093.4099999997</v>
      </c>
      <c r="F30" s="536">
        <v>3799093.4099999997</v>
      </c>
      <c r="G30" s="542">
        <v>3152575.63</v>
      </c>
      <c r="H30" s="527">
        <v>3152575.63</v>
      </c>
      <c r="I30" s="527">
        <v>0</v>
      </c>
      <c r="J30" s="527">
        <v>0</v>
      </c>
      <c r="K30" s="527">
        <v>640422.67999999993</v>
      </c>
      <c r="L30" s="527">
        <v>0</v>
      </c>
      <c r="M30" s="548">
        <v>640422.67999999993</v>
      </c>
      <c r="N30" s="540">
        <v>0</v>
      </c>
      <c r="O30" s="527"/>
      <c r="P30" s="527"/>
      <c r="Q30" s="527"/>
      <c r="R30" s="548">
        <v>0</v>
      </c>
      <c r="S30" s="540">
        <v>0</v>
      </c>
      <c r="T30" s="527">
        <v>0</v>
      </c>
      <c r="U30" s="527">
        <v>0</v>
      </c>
      <c r="V30" s="527">
        <v>0</v>
      </c>
      <c r="W30" s="527">
        <v>0</v>
      </c>
      <c r="X30" s="527">
        <v>0</v>
      </c>
      <c r="Y30" s="527">
        <v>0</v>
      </c>
      <c r="Z30" s="527">
        <v>0</v>
      </c>
      <c r="AA30" s="527">
        <v>6095.1</v>
      </c>
      <c r="AB30" s="548">
        <v>6095.1</v>
      </c>
      <c r="AG30" s="527"/>
      <c r="AH30" s="527"/>
      <c r="AI30" s="527"/>
      <c r="AJ30" s="527"/>
      <c r="AL30" s="527">
        <v>0</v>
      </c>
      <c r="AM30" s="527">
        <v>0</v>
      </c>
      <c r="AN30" s="572">
        <v>0</v>
      </c>
      <c r="AO30" s="596">
        <f t="shared" si="0"/>
        <v>0</v>
      </c>
      <c r="AP30" s="599">
        <v>0</v>
      </c>
      <c r="AQ30" s="531"/>
      <c r="AR30" s="524">
        <v>3799093.4099999997</v>
      </c>
      <c r="AS30" s="524">
        <v>3799093.4099999997</v>
      </c>
      <c r="AT30" s="524">
        <v>-3799093.4099999997</v>
      </c>
    </row>
    <row r="31" spans="1:46" x14ac:dyDescent="0.4">
      <c r="A31" s="525" t="s">
        <v>39</v>
      </c>
      <c r="B31" s="526"/>
      <c r="C31" s="527"/>
      <c r="D31" s="523"/>
      <c r="E31" s="523">
        <v>1806306.3050000002</v>
      </c>
      <c r="F31" s="536">
        <v>1806306.3050000002</v>
      </c>
      <c r="G31" s="542">
        <v>262658.315</v>
      </c>
      <c r="H31" s="527">
        <v>262658.315</v>
      </c>
      <c r="I31" s="527">
        <v>0</v>
      </c>
      <c r="J31" s="527">
        <v>0</v>
      </c>
      <c r="K31" s="527">
        <v>265065</v>
      </c>
      <c r="L31" s="527">
        <v>0</v>
      </c>
      <c r="M31" s="548">
        <v>265065</v>
      </c>
      <c r="N31" s="540">
        <v>110603.76</v>
      </c>
      <c r="O31" s="527">
        <v>589620.04</v>
      </c>
      <c r="P31" s="527">
        <v>578359.19000000006</v>
      </c>
      <c r="Q31" s="527">
        <v>0</v>
      </c>
      <c r="R31" s="548">
        <v>1278582.9900000002</v>
      </c>
      <c r="S31" s="540">
        <v>0</v>
      </c>
      <c r="T31" s="527">
        <v>0</v>
      </c>
      <c r="U31" s="527">
        <v>0</v>
      </c>
      <c r="V31" s="527">
        <v>0</v>
      </c>
      <c r="W31" s="527">
        <v>0</v>
      </c>
      <c r="X31" s="527">
        <v>0</v>
      </c>
      <c r="Y31" s="527">
        <v>0</v>
      </c>
      <c r="Z31" s="527">
        <v>0</v>
      </c>
      <c r="AA31" s="527">
        <v>0</v>
      </c>
      <c r="AB31" s="548">
        <v>0</v>
      </c>
      <c r="AG31" s="527">
        <v>10</v>
      </c>
      <c r="AH31" s="527">
        <v>2</v>
      </c>
      <c r="AI31" s="527">
        <v>11</v>
      </c>
      <c r="AJ31" s="527"/>
      <c r="AL31" s="527">
        <v>0</v>
      </c>
      <c r="AM31" s="527">
        <v>0</v>
      </c>
      <c r="AN31" s="572">
        <v>0</v>
      </c>
      <c r="AO31" s="596">
        <f t="shared" si="0"/>
        <v>0</v>
      </c>
      <c r="AP31" s="599">
        <v>0</v>
      </c>
      <c r="AQ31" s="531"/>
      <c r="AR31" s="524">
        <v>1806306.3050000002</v>
      </c>
      <c r="AS31" s="524">
        <v>1806306.3050000002</v>
      </c>
      <c r="AT31" s="524">
        <v>-1806306.3050000002</v>
      </c>
    </row>
    <row r="32" spans="1:46" x14ac:dyDescent="0.4">
      <c r="A32" s="517" t="s">
        <v>40</v>
      </c>
      <c r="B32" s="518"/>
      <c r="C32" s="519">
        <v>1408805174.8699999</v>
      </c>
      <c r="D32" s="519"/>
      <c r="E32" s="519">
        <v>1049147952.92</v>
      </c>
      <c r="F32" s="534">
        <v>573441707.05999994</v>
      </c>
      <c r="G32" s="541">
        <v>98724947.620000005</v>
      </c>
      <c r="H32" s="521">
        <v>98724947.620000005</v>
      </c>
      <c r="I32" s="519">
        <v>0</v>
      </c>
      <c r="J32" s="519">
        <v>43447643.780000001</v>
      </c>
      <c r="K32" s="519">
        <v>0</v>
      </c>
      <c r="L32" s="519">
        <v>151748721</v>
      </c>
      <c r="M32" s="547">
        <v>195196364.78</v>
      </c>
      <c r="N32" s="550">
        <v>23910746.460000001</v>
      </c>
      <c r="O32" s="519">
        <v>0</v>
      </c>
      <c r="P32" s="519">
        <v>254057653.87</v>
      </c>
      <c r="Q32" s="519">
        <v>311956151.5</v>
      </c>
      <c r="R32" s="547">
        <v>589924551.82999992</v>
      </c>
      <c r="S32" s="550">
        <v>54209.770000000004</v>
      </c>
      <c r="T32" s="519">
        <v>232960.51</v>
      </c>
      <c r="U32" s="519">
        <v>68560.2</v>
      </c>
      <c r="V32" s="519">
        <v>983.29</v>
      </c>
      <c r="W32" s="519">
        <v>425</v>
      </c>
      <c r="X32" s="519">
        <v>218012.86000000002</v>
      </c>
      <c r="Y32" s="519">
        <v>0</v>
      </c>
      <c r="Z32" s="519">
        <v>109612.02000000002</v>
      </c>
      <c r="AA32" s="519">
        <v>867230.67999999993</v>
      </c>
      <c r="AB32" s="547">
        <v>1551994.33</v>
      </c>
      <c r="AG32" s="519">
        <v>120</v>
      </c>
      <c r="AH32" s="519">
        <v>0</v>
      </c>
      <c r="AI32" s="519">
        <v>683</v>
      </c>
      <c r="AJ32" s="519">
        <v>688</v>
      </c>
      <c r="AL32" s="520">
        <v>0</v>
      </c>
      <c r="AM32" s="522">
        <v>0</v>
      </c>
      <c r="AN32" s="520">
        <v>0</v>
      </c>
      <c r="AO32" s="594">
        <f t="shared" si="0"/>
        <v>0</v>
      </c>
      <c r="AP32" s="541">
        <v>163750094.36000001</v>
      </c>
      <c r="AQ32" s="523"/>
      <c r="AR32" s="524">
        <v>1049147952.92</v>
      </c>
      <c r="AS32" s="524">
        <v>573441707.05999994</v>
      </c>
      <c r="AT32" s="524">
        <v>359657221.94999993</v>
      </c>
    </row>
    <row r="33" spans="1:46" x14ac:dyDescent="0.4">
      <c r="A33" s="525" t="s">
        <v>41</v>
      </c>
      <c r="B33" s="526"/>
      <c r="C33" s="527">
        <v>1408805174.8699999</v>
      </c>
      <c r="D33" s="523"/>
      <c r="E33" s="523">
        <v>1049147952.92</v>
      </c>
      <c r="F33" s="536">
        <v>573441707.05999994</v>
      </c>
      <c r="G33" s="542">
        <v>98724947.620000005</v>
      </c>
      <c r="H33" s="529">
        <v>98724947.620000005</v>
      </c>
      <c r="I33" s="528">
        <v>0</v>
      </c>
      <c r="J33" s="528">
        <v>43447643.780000001</v>
      </c>
      <c r="K33" s="528">
        <v>0</v>
      </c>
      <c r="L33" s="528">
        <v>151748721</v>
      </c>
      <c r="M33" s="548">
        <v>195196364.78</v>
      </c>
      <c r="N33" s="551">
        <v>23910746.460000001</v>
      </c>
      <c r="O33" s="528">
        <v>0</v>
      </c>
      <c r="P33" s="528">
        <v>254057653.87</v>
      </c>
      <c r="Q33" s="528">
        <v>311956151.5</v>
      </c>
      <c r="R33" s="548">
        <v>589924551.82999992</v>
      </c>
      <c r="S33" s="551">
        <v>54209.770000000004</v>
      </c>
      <c r="T33" s="528">
        <v>232960.51</v>
      </c>
      <c r="U33" s="528">
        <v>68560.2</v>
      </c>
      <c r="V33" s="528">
        <v>983.29</v>
      </c>
      <c r="W33" s="528">
        <v>425</v>
      </c>
      <c r="X33" s="528">
        <v>218012.86000000002</v>
      </c>
      <c r="Y33" s="528"/>
      <c r="Z33" s="528">
        <v>109612.02000000002</v>
      </c>
      <c r="AA33" s="528">
        <v>867230.67999999993</v>
      </c>
      <c r="AB33" s="548">
        <v>1551994.33</v>
      </c>
      <c r="AG33" s="528">
        <v>120</v>
      </c>
      <c r="AH33" s="528"/>
      <c r="AI33" s="528">
        <v>683</v>
      </c>
      <c r="AJ33" s="528">
        <v>688</v>
      </c>
      <c r="AL33" s="528">
        <v>0</v>
      </c>
      <c r="AM33" s="530">
        <v>0</v>
      </c>
      <c r="AN33" s="527">
        <v>0</v>
      </c>
      <c r="AO33" s="596">
        <f t="shared" si="0"/>
        <v>0</v>
      </c>
      <c r="AP33" s="542">
        <v>163750094.36000001</v>
      </c>
      <c r="AQ33" s="531"/>
      <c r="AR33" s="524">
        <v>1049147952.92</v>
      </c>
      <c r="AS33" s="524">
        <v>573441707.05999994</v>
      </c>
      <c r="AT33" s="524">
        <v>359657221.94999993</v>
      </c>
    </row>
    <row r="34" spans="1:46" x14ac:dyDescent="0.4">
      <c r="A34" s="517" t="s">
        <v>42</v>
      </c>
      <c r="B34" s="518"/>
      <c r="C34" s="519">
        <v>280124006.31999999</v>
      </c>
      <c r="D34" s="519"/>
      <c r="E34" s="519">
        <v>299513267.07359391</v>
      </c>
      <c r="F34" s="534">
        <v>295802077.21827942</v>
      </c>
      <c r="G34" s="541">
        <v>70125459.730000004</v>
      </c>
      <c r="H34" s="521">
        <v>70125459.730000004</v>
      </c>
      <c r="I34" s="519">
        <v>26439491.556600001</v>
      </c>
      <c r="J34" s="519">
        <v>4440033.6193060279</v>
      </c>
      <c r="K34" s="519">
        <v>0</v>
      </c>
      <c r="L34" s="519">
        <v>34190357.374046005</v>
      </c>
      <c r="M34" s="547">
        <v>65069882.54995203</v>
      </c>
      <c r="N34" s="550">
        <v>11113217.527166814</v>
      </c>
      <c r="O34" s="519">
        <v>7553775.6230347482</v>
      </c>
      <c r="P34" s="519">
        <v>138026903.57448393</v>
      </c>
      <c r="Q34" s="519">
        <v>3711189.855314469</v>
      </c>
      <c r="R34" s="547">
        <v>160405086.57999998</v>
      </c>
      <c r="S34" s="550">
        <v>24752.430000000008</v>
      </c>
      <c r="T34" s="519">
        <v>406150.80000000005</v>
      </c>
      <c r="U34" s="519">
        <v>11005.75</v>
      </c>
      <c r="V34" s="519">
        <v>587294.90999999992</v>
      </c>
      <c r="W34" s="519">
        <v>556437.1</v>
      </c>
      <c r="X34" s="519">
        <v>775584.83000000019</v>
      </c>
      <c r="Y34" s="519">
        <v>0</v>
      </c>
      <c r="Z34" s="519">
        <v>168003.35</v>
      </c>
      <c r="AA34" s="519">
        <v>546505.82000000007</v>
      </c>
      <c r="AB34" s="547">
        <v>3075734.9899999998</v>
      </c>
      <c r="AG34" s="519">
        <v>18</v>
      </c>
      <c r="AH34" s="519">
        <v>39</v>
      </c>
      <c r="AI34" s="519">
        <v>152</v>
      </c>
      <c r="AJ34" s="519">
        <v>8</v>
      </c>
      <c r="AL34" s="520">
        <v>0</v>
      </c>
      <c r="AM34" s="522">
        <v>0</v>
      </c>
      <c r="AN34" s="520">
        <v>837103.22364186333</v>
      </c>
      <c r="AO34" s="594">
        <f t="shared" si="0"/>
        <v>837103.22364186333</v>
      </c>
      <c r="AP34" s="541">
        <v>0</v>
      </c>
      <c r="AQ34" s="523"/>
      <c r="AR34" s="524">
        <v>299513267.07359391</v>
      </c>
      <c r="AS34" s="524">
        <v>295802077.21827942</v>
      </c>
      <c r="AT34" s="524">
        <v>-19389260.753593922</v>
      </c>
    </row>
    <row r="35" spans="1:46" x14ac:dyDescent="0.4">
      <c r="A35" s="525" t="s">
        <v>43</v>
      </c>
      <c r="B35" s="526"/>
      <c r="C35" s="527">
        <v>186106320.02000001</v>
      </c>
      <c r="D35" s="523"/>
      <c r="E35" s="523">
        <v>259837974.85359389</v>
      </c>
      <c r="F35" s="536">
        <v>256479959.99827939</v>
      </c>
      <c r="G35" s="542">
        <v>50343347.510000005</v>
      </c>
      <c r="H35" s="529">
        <v>50343347.510000005</v>
      </c>
      <c r="I35" s="528">
        <v>26439491.556600001</v>
      </c>
      <c r="J35" s="528">
        <v>4440033.6193060279</v>
      </c>
      <c r="K35" s="528">
        <v>0</v>
      </c>
      <c r="L35" s="528">
        <v>34190357.374046005</v>
      </c>
      <c r="M35" s="548">
        <v>65069882.54995203</v>
      </c>
      <c r="N35" s="551">
        <v>9399879.5271668136</v>
      </c>
      <c r="O35" s="528">
        <v>5777188.6230347482</v>
      </c>
      <c r="P35" s="528">
        <v>122562281.57448395</v>
      </c>
      <c r="Q35" s="528">
        <v>3358014.855314469</v>
      </c>
      <c r="R35" s="548">
        <v>141097364.57999998</v>
      </c>
      <c r="S35" s="551">
        <v>0</v>
      </c>
      <c r="T35" s="528">
        <v>119802.16</v>
      </c>
      <c r="U35" s="528">
        <v>0</v>
      </c>
      <c r="V35" s="528">
        <v>569640.04999999993</v>
      </c>
      <c r="W35" s="528">
        <v>569640.04999999993</v>
      </c>
      <c r="X35" s="528">
        <v>771038.65000000014</v>
      </c>
      <c r="Y35" s="527">
        <v>0</v>
      </c>
      <c r="Z35" s="528">
        <v>37560.629999999997</v>
      </c>
      <c r="AA35" s="528">
        <v>422595.45</v>
      </c>
      <c r="AB35" s="548">
        <v>2490276.9899999998</v>
      </c>
      <c r="AG35" s="528">
        <v>10</v>
      </c>
      <c r="AH35" s="528">
        <v>13</v>
      </c>
      <c r="AI35" s="528">
        <v>94</v>
      </c>
      <c r="AJ35" s="528">
        <v>6</v>
      </c>
      <c r="AL35" s="528">
        <v>0</v>
      </c>
      <c r="AM35" s="530">
        <v>0</v>
      </c>
      <c r="AN35" s="527">
        <v>837103.22364186333</v>
      </c>
      <c r="AO35" s="596">
        <f t="shared" si="0"/>
        <v>837103.22364186333</v>
      </c>
      <c r="AP35" s="542"/>
      <c r="AQ35" s="531"/>
      <c r="AR35" s="524">
        <v>259837974.85359389</v>
      </c>
      <c r="AS35" s="524">
        <v>256479959.99827939</v>
      </c>
      <c r="AT35" s="524">
        <v>-73731654.833593875</v>
      </c>
    </row>
    <row r="36" spans="1:46" x14ac:dyDescent="0.4">
      <c r="A36" s="525" t="s">
        <v>44</v>
      </c>
      <c r="B36" s="526"/>
      <c r="C36" s="527">
        <v>94017686.299999997</v>
      </c>
      <c r="D36" s="523"/>
      <c r="E36" s="523">
        <v>39675292.219999999</v>
      </c>
      <c r="F36" s="536">
        <v>39322117.219999999</v>
      </c>
      <c r="G36" s="542">
        <v>19782112.219999999</v>
      </c>
      <c r="H36" s="529">
        <v>19782112.219999999</v>
      </c>
      <c r="I36" s="528"/>
      <c r="J36" s="528"/>
      <c r="K36" s="528"/>
      <c r="L36" s="528"/>
      <c r="M36" s="548"/>
      <c r="N36" s="551">
        <v>1713338</v>
      </c>
      <c r="O36" s="528">
        <v>1776587</v>
      </c>
      <c r="P36" s="528">
        <v>15464622</v>
      </c>
      <c r="Q36" s="528">
        <v>353175</v>
      </c>
      <c r="R36" s="548">
        <v>19307722</v>
      </c>
      <c r="S36" s="551">
        <v>24752.430000000008</v>
      </c>
      <c r="T36" s="528">
        <v>286348.64</v>
      </c>
      <c r="U36" s="528">
        <v>11005.75</v>
      </c>
      <c r="V36" s="528">
        <v>17654.86</v>
      </c>
      <c r="W36" s="528">
        <v>-13202.95</v>
      </c>
      <c r="X36" s="528">
        <v>4546.1800000000512</v>
      </c>
      <c r="Y36" s="527">
        <v>0</v>
      </c>
      <c r="Z36" s="528">
        <v>130442.72</v>
      </c>
      <c r="AA36" s="528">
        <v>123910.37000000002</v>
      </c>
      <c r="AB36" s="548">
        <v>585458</v>
      </c>
      <c r="AG36" s="528">
        <v>8</v>
      </c>
      <c r="AH36" s="528">
        <v>26</v>
      </c>
      <c r="AI36" s="528">
        <v>58</v>
      </c>
      <c r="AJ36" s="528">
        <v>2</v>
      </c>
      <c r="AL36" s="528">
        <v>0</v>
      </c>
      <c r="AM36" s="530">
        <v>0</v>
      </c>
      <c r="AN36" s="527"/>
      <c r="AO36" s="596">
        <f t="shared" si="0"/>
        <v>0</v>
      </c>
      <c r="AP36" s="542"/>
      <c r="AQ36" s="531"/>
      <c r="AR36" s="524">
        <v>39675292.219999999</v>
      </c>
      <c r="AS36" s="524">
        <v>39322117.219999999</v>
      </c>
      <c r="AT36" s="524">
        <v>54342394.079999998</v>
      </c>
    </row>
    <row r="37" spans="1:46" x14ac:dyDescent="0.4">
      <c r="A37" s="517" t="s">
        <v>45</v>
      </c>
      <c r="B37" s="518"/>
      <c r="C37" s="519">
        <v>848132804.50526321</v>
      </c>
      <c r="D37" s="519"/>
      <c r="E37" s="519">
        <v>839705726.47040343</v>
      </c>
      <c r="F37" s="534">
        <v>433459755.61048561</v>
      </c>
      <c r="G37" s="541">
        <v>120240009.39</v>
      </c>
      <c r="H37" s="521">
        <v>120240009.39</v>
      </c>
      <c r="I37" s="519">
        <v>0</v>
      </c>
      <c r="J37" s="519">
        <v>12407267.459814064</v>
      </c>
      <c r="K37" s="519">
        <v>69330711.502801999</v>
      </c>
      <c r="L37" s="519">
        <v>44941581.409999996</v>
      </c>
      <c r="M37" s="547">
        <v>126679560.37261605</v>
      </c>
      <c r="N37" s="550">
        <v>65093493.184703007</v>
      </c>
      <c r="O37" s="519">
        <v>5017129.4172750004</v>
      </c>
      <c r="P37" s="519">
        <v>108318324.19071153</v>
      </c>
      <c r="Q37" s="519">
        <v>174751512.79523721</v>
      </c>
      <c r="R37" s="547">
        <v>353180459.58792675</v>
      </c>
      <c r="S37" s="550">
        <v>79616</v>
      </c>
      <c r="T37" s="519">
        <v>238074</v>
      </c>
      <c r="U37" s="519">
        <v>74279.320000000007</v>
      </c>
      <c r="V37" s="519">
        <v>14595</v>
      </c>
      <c r="W37" s="519">
        <v>472350</v>
      </c>
      <c r="X37" s="519">
        <v>61303.89</v>
      </c>
      <c r="Y37" s="519">
        <v>0</v>
      </c>
      <c r="Z37" s="519">
        <v>49642.16</v>
      </c>
      <c r="AA37" s="519">
        <v>213379.43</v>
      </c>
      <c r="AB37" s="547">
        <v>1203239.8</v>
      </c>
      <c r="AG37" s="519">
        <v>95</v>
      </c>
      <c r="AH37" s="519">
        <v>14</v>
      </c>
      <c r="AI37" s="519">
        <v>102</v>
      </c>
      <c r="AJ37" s="519">
        <v>259</v>
      </c>
      <c r="AL37" s="520">
        <v>0</v>
      </c>
      <c r="AM37" s="522">
        <v>2634615.4945</v>
      </c>
      <c r="AN37" s="520">
        <v>4273383.7606799994</v>
      </c>
      <c r="AO37" s="594">
        <f t="shared" si="0"/>
        <v>6907999.2551799994</v>
      </c>
      <c r="AP37" s="541">
        <v>231494458.06468061</v>
      </c>
      <c r="AQ37" s="523"/>
      <c r="AR37" s="524">
        <v>839705726.47040343</v>
      </c>
      <c r="AS37" s="524">
        <v>433459755.61048561</v>
      </c>
      <c r="AT37" s="524">
        <v>8427078.0348597765</v>
      </c>
    </row>
    <row r="38" spans="1:46" x14ac:dyDescent="0.4">
      <c r="A38" s="525" t="s">
        <v>46</v>
      </c>
      <c r="B38" s="526"/>
      <c r="C38" s="527">
        <v>848132804.50526321</v>
      </c>
      <c r="D38" s="523"/>
      <c r="E38" s="523">
        <v>839705726.47040343</v>
      </c>
      <c r="F38" s="536">
        <v>433459755.61048561</v>
      </c>
      <c r="G38" s="542">
        <v>120240009.39</v>
      </c>
      <c r="H38" s="529">
        <v>120240009.39</v>
      </c>
      <c r="I38" s="528">
        <v>0</v>
      </c>
      <c r="J38" s="528">
        <v>12407267.459814064</v>
      </c>
      <c r="K38" s="528">
        <v>69330711.502801999</v>
      </c>
      <c r="L38" s="528">
        <v>44941581.409999996</v>
      </c>
      <c r="M38" s="548">
        <v>126679560.37261605</v>
      </c>
      <c r="N38" s="551">
        <v>65093493.184703007</v>
      </c>
      <c r="O38" s="528">
        <v>5017129.4172750004</v>
      </c>
      <c r="P38" s="528">
        <v>108318324.19071153</v>
      </c>
      <c r="Q38" s="528">
        <v>174751512.79523721</v>
      </c>
      <c r="R38" s="548">
        <v>353180459.58792675</v>
      </c>
      <c r="S38" s="551">
        <v>79616</v>
      </c>
      <c r="T38" s="528">
        <v>238074</v>
      </c>
      <c r="U38" s="528">
        <v>74279.320000000007</v>
      </c>
      <c r="V38" s="528">
        <v>14595</v>
      </c>
      <c r="W38" s="528">
        <v>472350</v>
      </c>
      <c r="X38" s="528">
        <v>61303.89</v>
      </c>
      <c r="Y38" s="527">
        <v>0</v>
      </c>
      <c r="Z38" s="528">
        <v>49642.16</v>
      </c>
      <c r="AA38" s="528">
        <v>213379.43</v>
      </c>
      <c r="AB38" s="548">
        <v>1203239.8</v>
      </c>
      <c r="AG38" s="528">
        <v>95</v>
      </c>
      <c r="AH38" s="528">
        <v>14</v>
      </c>
      <c r="AI38" s="528">
        <v>102</v>
      </c>
      <c r="AJ38" s="528">
        <v>259</v>
      </c>
      <c r="AL38" s="528">
        <v>0</v>
      </c>
      <c r="AM38" s="530">
        <v>2634615.4945</v>
      </c>
      <c r="AN38" s="527">
        <v>4273383.7606799994</v>
      </c>
      <c r="AO38" s="596">
        <f t="shared" si="0"/>
        <v>6907999.2551799994</v>
      </c>
      <c r="AP38" s="542">
        <v>231494458.06468061</v>
      </c>
      <c r="AQ38" s="531"/>
      <c r="AR38" s="524">
        <v>839705726.47040343</v>
      </c>
      <c r="AS38" s="524">
        <v>433459755.61048561</v>
      </c>
      <c r="AT38" s="524">
        <v>8427078.0348597765</v>
      </c>
    </row>
    <row r="39" spans="1:46" x14ac:dyDescent="0.4">
      <c r="A39" s="567" t="s">
        <v>47</v>
      </c>
      <c r="B39" s="568"/>
      <c r="C39" s="524">
        <v>4495102289.6599998</v>
      </c>
      <c r="D39" s="524"/>
      <c r="E39" s="524">
        <v>3597926137.7321668</v>
      </c>
      <c r="F39" s="569">
        <v>3497235861.2265081</v>
      </c>
      <c r="G39" s="570">
        <v>945779996.89999998</v>
      </c>
      <c r="H39" s="524">
        <v>945779996.89999998</v>
      </c>
      <c r="I39" s="524">
        <v>25639797.809999999</v>
      </c>
      <c r="J39" s="524">
        <v>33502944</v>
      </c>
      <c r="K39" s="524">
        <v>139855991.31999999</v>
      </c>
      <c r="L39" s="524">
        <v>88988095.409999996</v>
      </c>
      <c r="M39" s="569">
        <v>287986828.54000002</v>
      </c>
      <c r="N39" s="566">
        <v>427540514.26000011</v>
      </c>
      <c r="O39" s="524">
        <v>97848428.460000008</v>
      </c>
      <c r="P39" s="524">
        <v>1647165099.6565077</v>
      </c>
      <c r="Q39" s="524">
        <v>100690276.50565901</v>
      </c>
      <c r="R39" s="569">
        <v>2273244318.8821669</v>
      </c>
      <c r="S39" s="566">
        <v>567891.54</v>
      </c>
      <c r="T39" s="524">
        <v>4480678.5200000005</v>
      </c>
      <c r="U39" s="524">
        <v>925427.03999999992</v>
      </c>
      <c r="V39" s="524">
        <v>624431.21</v>
      </c>
      <c r="W39" s="524">
        <v>943294.16999999993</v>
      </c>
      <c r="X39" s="524">
        <v>0</v>
      </c>
      <c r="Y39" s="524">
        <v>42385</v>
      </c>
      <c r="Z39" s="524">
        <v>1011577.7400000001</v>
      </c>
      <c r="AA39" s="524">
        <v>2634362.5499999998</v>
      </c>
      <c r="AB39" s="569">
        <v>11230047.770000001</v>
      </c>
      <c r="AG39" s="524">
        <v>610</v>
      </c>
      <c r="AH39" s="524">
        <v>2324</v>
      </c>
      <c r="AI39" s="524">
        <v>496</v>
      </c>
      <c r="AJ39" s="524">
        <v>146</v>
      </c>
      <c r="AL39" s="524">
        <v>359252</v>
      </c>
      <c r="AM39" s="524">
        <v>2251280.64</v>
      </c>
      <c r="AN39" s="524">
        <v>77074413</v>
      </c>
      <c r="AO39" s="546">
        <f t="shared" si="0"/>
        <v>79684945.640000001</v>
      </c>
      <c r="AP39" s="570">
        <v>0</v>
      </c>
      <c r="AQ39" s="523"/>
      <c r="AR39" s="524" t="e">
        <v>#REF!</v>
      </c>
      <c r="AS39" s="524" t="e">
        <v>#REF!</v>
      </c>
      <c r="AT39" s="524">
        <v>895959370.96783304</v>
      </c>
    </row>
    <row r="40" spans="1:46" x14ac:dyDescent="0.4">
      <c r="A40" s="517" t="s">
        <v>48</v>
      </c>
      <c r="B40" s="518"/>
      <c r="C40" s="519">
        <v>304633447.49000001</v>
      </c>
      <c r="D40" s="519"/>
      <c r="E40" s="519">
        <v>733037978.40999997</v>
      </c>
      <c r="F40" s="534">
        <v>728148596.23000002</v>
      </c>
      <c r="G40" s="541">
        <v>167534993.09</v>
      </c>
      <c r="H40" s="521">
        <v>167534993.09</v>
      </c>
      <c r="I40" s="519">
        <v>25639797.809999999</v>
      </c>
      <c r="J40" s="519">
        <v>33502944</v>
      </c>
      <c r="K40" s="519">
        <v>107549923.48</v>
      </c>
      <c r="L40" s="519">
        <v>9400000</v>
      </c>
      <c r="M40" s="547">
        <v>176092665.29000002</v>
      </c>
      <c r="N40" s="550">
        <v>69632241.75</v>
      </c>
      <c r="O40" s="519">
        <v>83862927.120000005</v>
      </c>
      <c r="P40" s="519">
        <v>228423835.47999996</v>
      </c>
      <c r="Q40" s="519">
        <v>4889382.18</v>
      </c>
      <c r="R40" s="547">
        <v>386808386.52999997</v>
      </c>
      <c r="S40" s="550">
        <v>31109.79</v>
      </c>
      <c r="T40" s="519">
        <v>356643.80000000005</v>
      </c>
      <c r="U40" s="519">
        <v>86199.639999999985</v>
      </c>
      <c r="V40" s="519">
        <v>3786.5</v>
      </c>
      <c r="W40" s="519">
        <v>689548.84</v>
      </c>
      <c r="X40" s="519">
        <v>0</v>
      </c>
      <c r="Y40" s="519">
        <v>0</v>
      </c>
      <c r="Z40" s="519">
        <v>217863.97</v>
      </c>
      <c r="AA40" s="519">
        <v>1216780.96</v>
      </c>
      <c r="AB40" s="547">
        <v>2601933.5</v>
      </c>
      <c r="AG40" s="519">
        <v>478</v>
      </c>
      <c r="AH40" s="519">
        <v>2281</v>
      </c>
      <c r="AI40" s="519">
        <v>396</v>
      </c>
      <c r="AJ40" s="519">
        <v>137</v>
      </c>
      <c r="AL40" s="520">
        <v>0</v>
      </c>
      <c r="AM40" s="522">
        <v>0</v>
      </c>
      <c r="AN40" s="519">
        <v>0</v>
      </c>
      <c r="AO40" s="594">
        <f t="shared" si="0"/>
        <v>0</v>
      </c>
      <c r="AP40" s="597">
        <v>0</v>
      </c>
      <c r="AQ40" s="523"/>
      <c r="AR40" s="524" t="e">
        <v>#REF!</v>
      </c>
      <c r="AS40" s="524" t="e">
        <v>#REF!</v>
      </c>
      <c r="AT40" s="524">
        <v>-429621311.88</v>
      </c>
    </row>
    <row r="41" spans="1:46" x14ac:dyDescent="0.4">
      <c r="A41" s="525" t="s">
        <v>49</v>
      </c>
      <c r="B41" s="526"/>
      <c r="C41" s="527">
        <v>304633447.49000001</v>
      </c>
      <c r="D41" s="523"/>
      <c r="E41" s="523">
        <v>275471966.57000005</v>
      </c>
      <c r="F41" s="536">
        <v>270582584.38999999</v>
      </c>
      <c r="G41" s="542">
        <v>68556906</v>
      </c>
      <c r="H41" s="529">
        <v>68556906</v>
      </c>
      <c r="I41" s="528">
        <v>25639797.809999999</v>
      </c>
      <c r="J41" s="528">
        <v>33502944</v>
      </c>
      <c r="K41" s="528">
        <v>1285166</v>
      </c>
      <c r="L41" s="528"/>
      <c r="M41" s="548">
        <v>60427907.810000002</v>
      </c>
      <c r="N41" s="551">
        <v>34264769.030000001</v>
      </c>
      <c r="O41" s="528">
        <v>83862927.120000005</v>
      </c>
      <c r="P41" s="528">
        <v>20868140.93</v>
      </c>
      <c r="Q41" s="528">
        <v>4889382.18</v>
      </c>
      <c r="R41" s="548">
        <v>143885219.26000002</v>
      </c>
      <c r="S41" s="551">
        <v>31109.79</v>
      </c>
      <c r="T41" s="528">
        <v>356643.80000000005</v>
      </c>
      <c r="U41" s="528">
        <v>86199.639999999985</v>
      </c>
      <c r="V41" s="528">
        <v>3786.5</v>
      </c>
      <c r="W41" s="528">
        <v>689548.84</v>
      </c>
      <c r="X41" s="527">
        <v>0</v>
      </c>
      <c r="Y41" s="527">
        <v>0</v>
      </c>
      <c r="Z41" s="528">
        <v>217863.97</v>
      </c>
      <c r="AA41" s="527">
        <v>0</v>
      </c>
      <c r="AB41" s="548">
        <v>1385152.5399999998</v>
      </c>
      <c r="AG41" s="528">
        <v>478</v>
      </c>
      <c r="AH41" s="528">
        <v>2281</v>
      </c>
      <c r="AI41" s="528">
        <v>396</v>
      </c>
      <c r="AJ41" s="528">
        <v>137</v>
      </c>
      <c r="AL41" s="527">
        <v>0</v>
      </c>
      <c r="AM41" s="527">
        <v>0</v>
      </c>
      <c r="AN41" s="572">
        <v>0</v>
      </c>
      <c r="AO41" s="596">
        <f t="shared" si="0"/>
        <v>0</v>
      </c>
      <c r="AP41" s="599">
        <v>0</v>
      </c>
      <c r="AQ41" s="531"/>
      <c r="AR41" s="524">
        <v>275471966.57000005</v>
      </c>
      <c r="AS41" s="524">
        <v>270582584.38999999</v>
      </c>
      <c r="AT41" s="524">
        <v>29161480.919999957</v>
      </c>
    </row>
    <row r="42" spans="1:46" x14ac:dyDescent="0.4">
      <c r="A42" s="525" t="s">
        <v>691</v>
      </c>
      <c r="B42" s="526"/>
      <c r="C42" s="527"/>
      <c r="D42" s="528"/>
      <c r="E42" s="528">
        <v>409916400.08999997</v>
      </c>
      <c r="F42" s="535">
        <v>409916400.08999997</v>
      </c>
      <c r="G42" s="542">
        <v>92009771.680000007</v>
      </c>
      <c r="H42" s="529">
        <v>92009771.680000007</v>
      </c>
      <c r="I42" s="527">
        <v>0</v>
      </c>
      <c r="J42" s="527">
        <v>0</v>
      </c>
      <c r="K42" s="528">
        <v>99747655.810000002</v>
      </c>
      <c r="L42" s="528">
        <v>9400000</v>
      </c>
      <c r="M42" s="548">
        <v>109147655.81</v>
      </c>
      <c r="N42" s="527">
        <v>0</v>
      </c>
      <c r="O42" s="527">
        <v>0</v>
      </c>
      <c r="P42" s="528">
        <v>207555694.54999995</v>
      </c>
      <c r="Q42" s="527">
        <v>0</v>
      </c>
      <c r="R42" s="548">
        <v>207555694.54999995</v>
      </c>
      <c r="S42" s="540">
        <v>0</v>
      </c>
      <c r="T42" s="527">
        <v>0</v>
      </c>
      <c r="U42" s="527">
        <v>0</v>
      </c>
      <c r="V42" s="527">
        <v>0</v>
      </c>
      <c r="W42" s="527">
        <v>0</v>
      </c>
      <c r="X42" s="527">
        <v>0</v>
      </c>
      <c r="Y42" s="527">
        <v>0</v>
      </c>
      <c r="Z42" s="527">
        <v>0</v>
      </c>
      <c r="AA42" s="527">
        <v>1203278.05</v>
      </c>
      <c r="AB42" s="548">
        <v>1203278.05</v>
      </c>
      <c r="AG42" s="528"/>
      <c r="AH42" s="528"/>
      <c r="AI42" s="528"/>
      <c r="AJ42" s="528"/>
      <c r="AL42" s="527">
        <v>0</v>
      </c>
      <c r="AM42" s="527">
        <v>0</v>
      </c>
      <c r="AN42" s="572">
        <v>0</v>
      </c>
      <c r="AO42" s="596">
        <f t="shared" si="0"/>
        <v>0</v>
      </c>
      <c r="AP42" s="599">
        <v>0</v>
      </c>
      <c r="AQ42" s="531"/>
      <c r="AR42" s="524">
        <v>409916400.08999997</v>
      </c>
      <c r="AS42" s="524">
        <v>409916400.08999997</v>
      </c>
      <c r="AT42" s="524">
        <v>-409916400.08999997</v>
      </c>
    </row>
    <row r="43" spans="1:46" x14ac:dyDescent="0.4">
      <c r="A43" s="525" t="s">
        <v>692</v>
      </c>
      <c r="B43" s="526"/>
      <c r="C43" s="527"/>
      <c r="D43" s="528"/>
      <c r="E43" s="528">
        <v>4006073.35</v>
      </c>
      <c r="F43" s="535">
        <v>4006073.3499999996</v>
      </c>
      <c r="G43" s="542">
        <v>2827436.8899999997</v>
      </c>
      <c r="H43" s="529">
        <v>2827436.8899999997</v>
      </c>
      <c r="I43" s="527">
        <v>0</v>
      </c>
      <c r="J43" s="527">
        <v>0</v>
      </c>
      <c r="K43" s="528">
        <v>8864.7999999999993</v>
      </c>
      <c r="L43" s="528"/>
      <c r="M43" s="548">
        <v>8864.7999999999993</v>
      </c>
      <c r="N43" s="551">
        <v>1169771.6600000004</v>
      </c>
      <c r="O43" s="527">
        <v>0</v>
      </c>
      <c r="P43" s="527">
        <v>0</v>
      </c>
      <c r="Q43" s="527">
        <v>0</v>
      </c>
      <c r="R43" s="548">
        <v>1169771.6600000004</v>
      </c>
      <c r="S43" s="540">
        <v>0</v>
      </c>
      <c r="T43" s="527">
        <v>0</v>
      </c>
      <c r="U43" s="527">
        <v>0</v>
      </c>
      <c r="V43" s="527">
        <v>0</v>
      </c>
      <c r="W43" s="527">
        <v>0</v>
      </c>
      <c r="X43" s="527">
        <v>0</v>
      </c>
      <c r="Y43" s="527">
        <v>0</v>
      </c>
      <c r="Z43" s="527">
        <v>0</v>
      </c>
      <c r="AA43" s="527">
        <v>0</v>
      </c>
      <c r="AB43" s="548">
        <v>0</v>
      </c>
      <c r="AG43" s="528"/>
      <c r="AH43" s="528"/>
      <c r="AI43" s="528"/>
      <c r="AJ43" s="528"/>
      <c r="AL43" s="527">
        <v>0</v>
      </c>
      <c r="AM43" s="527">
        <v>0</v>
      </c>
      <c r="AN43" s="572">
        <v>0</v>
      </c>
      <c r="AO43" s="596">
        <f t="shared" si="0"/>
        <v>0</v>
      </c>
      <c r="AP43" s="599">
        <v>0</v>
      </c>
      <c r="AQ43" s="531"/>
      <c r="AR43" s="524">
        <v>4006073.35</v>
      </c>
      <c r="AS43" s="524">
        <v>4006073.3499999996</v>
      </c>
      <c r="AT43" s="524">
        <v>-4006073.35</v>
      </c>
    </row>
    <row r="44" spans="1:46" x14ac:dyDescent="0.4">
      <c r="A44" s="525" t="s">
        <v>39</v>
      </c>
      <c r="B44" s="526"/>
      <c r="C44" s="527"/>
      <c r="D44" s="523"/>
      <c r="E44" s="523">
        <v>44860319.359999985</v>
      </c>
      <c r="F44" s="536">
        <v>44860319.359999985</v>
      </c>
      <c r="G44" s="542">
        <v>4140878.5199999996</v>
      </c>
      <c r="H44" s="529">
        <v>4140878.5199999996</v>
      </c>
      <c r="I44" s="527">
        <v>0</v>
      </c>
      <c r="J44" s="527">
        <v>0</v>
      </c>
      <c r="K44" s="528">
        <v>6508236.8700000001</v>
      </c>
      <c r="L44" s="528"/>
      <c r="M44" s="548">
        <v>6508236.8700000001</v>
      </c>
      <c r="N44" s="551">
        <v>34197701.059999987</v>
      </c>
      <c r="O44" s="527">
        <v>0</v>
      </c>
      <c r="P44" s="527">
        <v>0</v>
      </c>
      <c r="Q44" s="527">
        <v>0</v>
      </c>
      <c r="R44" s="548">
        <v>34197701.059999987</v>
      </c>
      <c r="S44" s="540">
        <v>0</v>
      </c>
      <c r="T44" s="527">
        <v>0</v>
      </c>
      <c r="U44" s="527">
        <v>0</v>
      </c>
      <c r="V44" s="527">
        <v>0</v>
      </c>
      <c r="W44" s="527">
        <v>0</v>
      </c>
      <c r="X44" s="527">
        <v>0</v>
      </c>
      <c r="Y44" s="527">
        <v>0</v>
      </c>
      <c r="Z44" s="527">
        <v>0</v>
      </c>
      <c r="AA44" s="528">
        <v>13502.91</v>
      </c>
      <c r="AB44" s="548">
        <v>13502.91</v>
      </c>
      <c r="AG44" s="528"/>
      <c r="AH44" s="528"/>
      <c r="AI44" s="528"/>
      <c r="AJ44" s="528"/>
      <c r="AL44" s="527">
        <v>0</v>
      </c>
      <c r="AM44" s="527">
        <v>0</v>
      </c>
      <c r="AN44" s="572">
        <v>0</v>
      </c>
      <c r="AO44" s="596">
        <f t="shared" si="0"/>
        <v>0</v>
      </c>
      <c r="AP44" s="599">
        <v>0</v>
      </c>
      <c r="AQ44" s="531"/>
      <c r="AR44" s="524">
        <v>44860319.359999985</v>
      </c>
      <c r="AS44" s="524">
        <v>44860319.359999985</v>
      </c>
      <c r="AT44" s="524">
        <v>-44860319.359999985</v>
      </c>
    </row>
    <row r="45" spans="1:46" x14ac:dyDescent="0.4">
      <c r="A45" s="576" t="s">
        <v>50</v>
      </c>
      <c r="B45" s="522"/>
      <c r="C45" s="520">
        <v>4190468842.1699996</v>
      </c>
      <c r="D45" s="520"/>
      <c r="E45" s="520">
        <v>2864888159.3221669</v>
      </c>
      <c r="F45" s="547">
        <v>2769087264.9965076</v>
      </c>
      <c r="G45" s="541">
        <v>778245003.80999994</v>
      </c>
      <c r="H45" s="520">
        <v>778245003.80999994</v>
      </c>
      <c r="I45" s="520">
        <v>0</v>
      </c>
      <c r="J45" s="520">
        <v>0</v>
      </c>
      <c r="K45" s="520">
        <v>32306067.84</v>
      </c>
      <c r="L45" s="520">
        <v>79588095.409999996</v>
      </c>
      <c r="M45" s="547">
        <v>111894163.25</v>
      </c>
      <c r="N45" s="539">
        <v>357908272.51000011</v>
      </c>
      <c r="O45" s="520">
        <v>13985501.339999998</v>
      </c>
      <c r="P45" s="520">
        <v>1418741264.1765077</v>
      </c>
      <c r="Q45" s="520">
        <v>95800894.325659022</v>
      </c>
      <c r="R45" s="547">
        <v>1886435932.3521669</v>
      </c>
      <c r="S45" s="539">
        <v>536781.75</v>
      </c>
      <c r="T45" s="520">
        <v>4124034.72</v>
      </c>
      <c r="U45" s="520">
        <v>839227.39999999991</v>
      </c>
      <c r="V45" s="520">
        <v>620644.71</v>
      </c>
      <c r="W45" s="520">
        <v>253745.33000000002</v>
      </c>
      <c r="X45" s="520">
        <v>0</v>
      </c>
      <c r="Y45" s="520">
        <v>42385</v>
      </c>
      <c r="Z45" s="520">
        <v>793713.77000000014</v>
      </c>
      <c r="AA45" s="520">
        <v>1417581.59</v>
      </c>
      <c r="AB45" s="547">
        <v>8628114.2700000014</v>
      </c>
      <c r="AG45" s="520">
        <v>132</v>
      </c>
      <c r="AH45" s="520">
        <v>43</v>
      </c>
      <c r="AI45" s="520">
        <v>100</v>
      </c>
      <c r="AJ45" s="520">
        <v>9</v>
      </c>
      <c r="AL45" s="520">
        <v>359252</v>
      </c>
      <c r="AM45" s="522">
        <v>2251280.64</v>
      </c>
      <c r="AN45" s="520">
        <v>77074413</v>
      </c>
      <c r="AO45" s="594">
        <f t="shared" si="0"/>
        <v>79684945.640000001</v>
      </c>
      <c r="AP45" s="541">
        <v>0</v>
      </c>
      <c r="AQ45" s="523"/>
      <c r="AR45" s="524">
        <v>2864888159.3221669</v>
      </c>
      <c r="AS45" s="524">
        <v>2769087264.9965076</v>
      </c>
      <c r="AT45" s="524">
        <v>1325580682.8478327</v>
      </c>
    </row>
    <row r="46" spans="1:46" x14ac:dyDescent="0.4">
      <c r="A46" s="525" t="s">
        <v>693</v>
      </c>
      <c r="B46" s="526"/>
      <c r="C46" s="527"/>
      <c r="D46" s="523"/>
      <c r="E46" s="523">
        <v>20519216.32</v>
      </c>
      <c r="F46" s="536">
        <v>13418023.695</v>
      </c>
      <c r="G46" s="542">
        <v>2763593.58</v>
      </c>
      <c r="H46" s="529">
        <v>2763593.58</v>
      </c>
      <c r="I46" s="527">
        <v>0</v>
      </c>
      <c r="J46" s="527">
        <v>0</v>
      </c>
      <c r="K46" s="528"/>
      <c r="L46" s="528"/>
      <c r="M46" s="548">
        <v>0</v>
      </c>
      <c r="N46" s="551"/>
      <c r="O46" s="528"/>
      <c r="P46" s="528">
        <v>7101192.625</v>
      </c>
      <c r="Q46" s="528">
        <v>7101192.625</v>
      </c>
      <c r="R46" s="548">
        <v>14202385.25</v>
      </c>
      <c r="S46" s="551">
        <v>0</v>
      </c>
      <c r="T46" s="528">
        <v>0</v>
      </c>
      <c r="U46" s="528">
        <v>0</v>
      </c>
      <c r="V46" s="528">
        <v>0</v>
      </c>
      <c r="W46" s="528">
        <v>0</v>
      </c>
      <c r="X46" s="528"/>
      <c r="Y46" s="527">
        <v>0</v>
      </c>
      <c r="Z46" s="528"/>
      <c r="AA46" s="528">
        <v>1301956.8500000001</v>
      </c>
      <c r="AB46" s="548">
        <v>1301956.8500000001</v>
      </c>
      <c r="AG46" s="528"/>
      <c r="AH46" s="528"/>
      <c r="AI46" s="528"/>
      <c r="AJ46" s="528"/>
      <c r="AL46" s="527"/>
      <c r="AM46" s="533">
        <v>2251280.64</v>
      </c>
      <c r="AN46" s="573">
        <v>0</v>
      </c>
      <c r="AO46" s="596">
        <f t="shared" si="0"/>
        <v>2251280.64</v>
      </c>
      <c r="AP46" s="600">
        <v>0</v>
      </c>
      <c r="AQ46" s="531"/>
      <c r="AR46" s="524">
        <v>20519216.32</v>
      </c>
      <c r="AS46" s="524">
        <v>13418023.695</v>
      </c>
      <c r="AT46" s="524">
        <v>-20519216.32</v>
      </c>
    </row>
    <row r="47" spans="1:46" x14ac:dyDescent="0.4">
      <c r="A47" s="525" t="s">
        <v>51</v>
      </c>
      <c r="B47" s="526"/>
      <c r="C47" s="527">
        <v>19475742.27</v>
      </c>
      <c r="D47" s="523"/>
      <c r="E47" s="523">
        <v>41665933.340000004</v>
      </c>
      <c r="F47" s="536">
        <v>40928475.669999994</v>
      </c>
      <c r="G47" s="542">
        <v>9263296.8699999992</v>
      </c>
      <c r="H47" s="529">
        <v>9263296.8699999992</v>
      </c>
      <c r="I47" s="527">
        <v>0</v>
      </c>
      <c r="J47" s="527">
        <v>0</v>
      </c>
      <c r="K47" s="528">
        <v>560066.84</v>
      </c>
      <c r="L47" s="528">
        <v>1179347.4099999999</v>
      </c>
      <c r="M47" s="548">
        <v>1739414.25</v>
      </c>
      <c r="N47" s="551">
        <v>10417185.74</v>
      </c>
      <c r="O47" s="528">
        <v>13985501.339999998</v>
      </c>
      <c r="P47" s="528">
        <v>5467498.4400000004</v>
      </c>
      <c r="Q47" s="528">
        <v>737457.67</v>
      </c>
      <c r="R47" s="548">
        <v>30607643.190000001</v>
      </c>
      <c r="S47" s="551">
        <v>770.75</v>
      </c>
      <c r="T47" s="528">
        <v>3000</v>
      </c>
      <c r="U47" s="528">
        <v>36110</v>
      </c>
      <c r="V47" s="528">
        <v>0</v>
      </c>
      <c r="W47" s="528">
        <v>0</v>
      </c>
      <c r="X47" s="528">
        <v>0</v>
      </c>
      <c r="Y47" s="528">
        <v>0</v>
      </c>
      <c r="Z47" s="528">
        <v>14848.28</v>
      </c>
      <c r="AA47" s="528">
        <v>850</v>
      </c>
      <c r="AB47" s="548">
        <v>55579.03</v>
      </c>
      <c r="AG47" s="528">
        <v>132</v>
      </c>
      <c r="AH47" s="528">
        <v>43</v>
      </c>
      <c r="AI47" s="528">
        <v>100</v>
      </c>
      <c r="AJ47" s="528">
        <v>9</v>
      </c>
      <c r="AL47" s="527">
        <v>0</v>
      </c>
      <c r="AM47" s="533">
        <v>0</v>
      </c>
      <c r="AN47" s="573">
        <v>0</v>
      </c>
      <c r="AO47" s="596">
        <f t="shared" si="0"/>
        <v>0</v>
      </c>
      <c r="AP47" s="600">
        <v>0</v>
      </c>
      <c r="AQ47" s="531"/>
      <c r="AR47" s="524">
        <v>41665933.340000004</v>
      </c>
      <c r="AS47" s="524">
        <v>40928475.669999994</v>
      </c>
      <c r="AT47" s="524">
        <v>-22190191.070000004</v>
      </c>
    </row>
    <row r="48" spans="1:46" x14ac:dyDescent="0.4">
      <c r="A48" s="525" t="s">
        <v>39</v>
      </c>
      <c r="B48" s="526"/>
      <c r="C48" s="527">
        <v>0</v>
      </c>
      <c r="D48" s="523"/>
      <c r="E48" s="523">
        <v>50945198.359999999</v>
      </c>
      <c r="F48" s="536">
        <v>50945198.359999999</v>
      </c>
      <c r="G48" s="542">
        <v>6625941.3600000003</v>
      </c>
      <c r="H48" s="529">
        <v>6625941.3600000003</v>
      </c>
      <c r="I48" s="527">
        <v>0</v>
      </c>
      <c r="J48" s="527">
        <v>0</v>
      </c>
      <c r="K48" s="528"/>
      <c r="L48" s="528"/>
      <c r="M48" s="548">
        <v>0</v>
      </c>
      <c r="N48" s="551">
        <v>41716000</v>
      </c>
      <c r="O48" s="528"/>
      <c r="P48" s="528"/>
      <c r="Q48" s="528"/>
      <c r="R48" s="548">
        <v>41716000</v>
      </c>
      <c r="S48" s="551"/>
      <c r="T48" s="528"/>
      <c r="U48" s="528"/>
      <c r="V48" s="528"/>
      <c r="W48" s="528"/>
      <c r="X48" s="528"/>
      <c r="Y48" s="528">
        <v>42385</v>
      </c>
      <c r="Z48" s="528"/>
      <c r="AA48" s="528"/>
      <c r="AB48" s="548">
        <v>42385</v>
      </c>
      <c r="AG48" s="528"/>
      <c r="AH48" s="528"/>
      <c r="AI48" s="528"/>
      <c r="AJ48" s="528"/>
      <c r="AL48" s="527">
        <v>359252</v>
      </c>
      <c r="AM48" s="527">
        <v>0</v>
      </c>
      <c r="AN48" s="573">
        <v>2201620</v>
      </c>
      <c r="AO48" s="596">
        <f t="shared" si="0"/>
        <v>2560872</v>
      </c>
      <c r="AP48" s="600">
        <v>0</v>
      </c>
      <c r="AQ48" s="531"/>
      <c r="AR48" s="524">
        <v>50945198.359999999</v>
      </c>
      <c r="AS48" s="524">
        <v>50945198.359999999</v>
      </c>
      <c r="AT48" s="524">
        <v>-50945198.359999999</v>
      </c>
    </row>
    <row r="49" spans="1:46" x14ac:dyDescent="0.4">
      <c r="A49" s="571" t="s">
        <v>52</v>
      </c>
      <c r="B49" s="575"/>
      <c r="C49" s="545">
        <v>4170993099.8999996</v>
      </c>
      <c r="D49" s="537"/>
      <c r="E49" s="537">
        <v>2751757811.3021669</v>
      </c>
      <c r="F49" s="538">
        <v>2663795567.2715077</v>
      </c>
      <c r="G49" s="543">
        <v>759592172</v>
      </c>
      <c r="H49" s="554">
        <v>759592172</v>
      </c>
      <c r="I49" s="545">
        <v>0</v>
      </c>
      <c r="J49" s="545">
        <v>0</v>
      </c>
      <c r="K49" s="544">
        <v>31746001</v>
      </c>
      <c r="L49" s="544">
        <v>78408748</v>
      </c>
      <c r="M49" s="549">
        <v>110154749</v>
      </c>
      <c r="N49" s="552">
        <v>305775086.7700001</v>
      </c>
      <c r="O49" s="544">
        <v>0</v>
      </c>
      <c r="P49" s="544">
        <v>1406172573.1115077</v>
      </c>
      <c r="Q49" s="544">
        <v>87962244.03065902</v>
      </c>
      <c r="R49" s="549">
        <v>1799909903.9121668</v>
      </c>
      <c r="S49" s="552">
        <v>536011</v>
      </c>
      <c r="T49" s="544">
        <v>4121034.72</v>
      </c>
      <c r="U49" s="544">
        <v>803117.39999999991</v>
      </c>
      <c r="V49" s="544">
        <v>620644.71</v>
      </c>
      <c r="W49" s="544">
        <v>253745.33000000002</v>
      </c>
      <c r="X49" s="544">
        <v>0</v>
      </c>
      <c r="Y49" s="544"/>
      <c r="Z49" s="544">
        <v>778865.49000000011</v>
      </c>
      <c r="AA49" s="544">
        <v>114774.74000000002</v>
      </c>
      <c r="AB49" s="549">
        <v>7228193.3900000015</v>
      </c>
      <c r="AC49" s="604"/>
      <c r="AD49" s="604"/>
      <c r="AE49" s="604"/>
      <c r="AF49" s="604"/>
      <c r="AG49" s="544"/>
      <c r="AH49" s="544"/>
      <c r="AI49" s="544"/>
      <c r="AJ49" s="544"/>
      <c r="AK49" s="604"/>
      <c r="AL49" s="545">
        <v>0</v>
      </c>
      <c r="AM49" s="545">
        <v>0</v>
      </c>
      <c r="AN49" s="574">
        <v>74872793</v>
      </c>
      <c r="AO49" s="605">
        <f t="shared" si="0"/>
        <v>74872793</v>
      </c>
      <c r="AP49" s="601">
        <v>0</v>
      </c>
      <c r="AQ49" s="531"/>
      <c r="AR49" s="524">
        <v>2751757811.3021669</v>
      </c>
      <c r="AS49" s="524">
        <v>2663795567.2715077</v>
      </c>
      <c r="AT49" s="524">
        <v>1419235288.5978327</v>
      </c>
    </row>
    <row r="50" spans="1:46" x14ac:dyDescent="0.4">
      <c r="H50" s="48">
        <v>759592172</v>
      </c>
    </row>
  </sheetData>
  <sheetProtection algorithmName="SHA-512" hashValue="NrV4OULGTZCUh5xohMGy6XZ4H7pxkzHlpTfa/7yvcOTZhtCuGOq5CwjdkSO6kRYG15rU+qaAQMDFnnrgpSWJfQ==" saltValue="E1QD0Q0AfH5rIRZHisacqw==" spinCount="100000" sheet="1" objects="1" scenarios="1"/>
  <mergeCells count="5">
    <mergeCell ref="S1:AB1"/>
    <mergeCell ref="E1:F1"/>
    <mergeCell ref="I1:M1"/>
    <mergeCell ref="AC1:AK1"/>
    <mergeCell ref="N1:R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7475C-C826-4043-A858-BD96086E4872}">
  <dimension ref="A1"/>
  <sheetViews>
    <sheetView workbookViewId="0"/>
  </sheetViews>
  <sheetFormatPr defaultRowHeight="14.6" x14ac:dyDescent="0.4"/>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3E95C-3B5A-45CF-92EA-F427742EEA80}">
  <dimension ref="A1"/>
  <sheetViews>
    <sheetView workbookViewId="0"/>
  </sheetViews>
  <sheetFormatPr defaultRowHeight="14.6" x14ac:dyDescent="0.4"/>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158AD-E9DA-480E-8FB4-31BA090CEAF2}">
  <sheetPr codeName="Sheet11"/>
  <dimension ref="A1:W52"/>
  <sheetViews>
    <sheetView showGridLines="0" zoomScale="102" zoomScaleNormal="102" workbookViewId="0">
      <pane xSplit="1" ySplit="2" topLeftCell="B7" activePane="bottomRight" state="frozen"/>
      <selection activeCell="D9" sqref="D9"/>
      <selection pane="topRight" activeCell="D9" sqref="D9"/>
      <selection pane="bottomLeft" activeCell="D9" sqref="D9"/>
      <selection pane="bottomRight" activeCell="AN24" sqref="AN24"/>
    </sheetView>
  </sheetViews>
  <sheetFormatPr defaultRowHeight="14.6" x14ac:dyDescent="0.4"/>
  <cols>
    <col min="1" max="1" width="41.4609375" customWidth="1"/>
    <col min="2" max="3" width="9.53515625" customWidth="1"/>
    <col min="4" max="4" width="9.53515625" style="24" customWidth="1"/>
    <col min="5" max="7" width="9.53515625" customWidth="1"/>
    <col min="8" max="8" width="9.53515625" style="27" customWidth="1"/>
    <col min="9" max="10" width="9.53515625" customWidth="1"/>
    <col min="11" max="11" width="9.53515625" style="27" customWidth="1"/>
    <col min="12" max="12" width="9.53515625" customWidth="1"/>
    <col min="13" max="13" width="14.07421875" customWidth="1"/>
    <col min="16" max="16" width="12.4609375" bestFit="1" customWidth="1"/>
    <col min="23" max="23" width="9.53515625" bestFit="1" customWidth="1"/>
  </cols>
  <sheetData>
    <row r="1" spans="1:23" s="27" customFormat="1" x14ac:dyDescent="0.4">
      <c r="B1" s="681" t="s">
        <v>541</v>
      </c>
      <c r="C1" s="681"/>
      <c r="D1" s="681"/>
      <c r="E1" s="681"/>
      <c r="F1" s="681"/>
      <c r="G1" s="681"/>
      <c r="H1" s="681"/>
      <c r="I1" s="681"/>
      <c r="J1" s="681"/>
      <c r="K1" s="681"/>
      <c r="L1" s="681"/>
      <c r="M1" s="681"/>
      <c r="N1" s="681"/>
      <c r="O1" s="681"/>
    </row>
    <row r="2" spans="1:23" ht="108" customHeight="1" x14ac:dyDescent="0.4">
      <c r="A2" s="72" t="s">
        <v>480</v>
      </c>
      <c r="B2" s="55" t="s">
        <v>111</v>
      </c>
      <c r="C2" s="55" t="s">
        <v>221</v>
      </c>
      <c r="D2" s="55" t="s">
        <v>222</v>
      </c>
      <c r="E2" s="55" t="s">
        <v>223</v>
      </c>
      <c r="F2" s="55" t="s">
        <v>224</v>
      </c>
      <c r="G2" s="55" t="s">
        <v>225</v>
      </c>
      <c r="H2" s="55" t="s">
        <v>226</v>
      </c>
      <c r="I2" s="55" t="s">
        <v>227</v>
      </c>
      <c r="J2" s="55" t="s">
        <v>228</v>
      </c>
      <c r="K2" s="55" t="s">
        <v>229</v>
      </c>
      <c r="L2" s="55" t="s">
        <v>230</v>
      </c>
      <c r="M2" s="55" t="s">
        <v>231</v>
      </c>
    </row>
    <row r="3" spans="1:23" x14ac:dyDescent="0.4">
      <c r="A3" s="66" t="s">
        <v>16</v>
      </c>
      <c r="B3" s="59">
        <v>0</v>
      </c>
      <c r="C3" s="59">
        <v>0</v>
      </c>
      <c r="D3" s="60">
        <v>219</v>
      </c>
      <c r="E3" s="59">
        <v>2.2367811193211304</v>
      </c>
      <c r="F3" s="60">
        <v>49</v>
      </c>
      <c r="G3" s="59">
        <v>0.50046700843258174</v>
      </c>
      <c r="H3" s="60">
        <v>47</v>
      </c>
      <c r="I3" s="59">
        <v>0.48003978359859878</v>
      </c>
      <c r="J3" s="60">
        <v>123</v>
      </c>
      <c r="K3" s="59">
        <v>1.2562743272899501</v>
      </c>
      <c r="L3" s="59"/>
      <c r="M3" s="60">
        <v>97908551.761411116</v>
      </c>
      <c r="P3" s="345"/>
      <c r="W3" s="345"/>
    </row>
    <row r="4" spans="1:23" x14ac:dyDescent="0.4">
      <c r="A4" s="67" t="s">
        <v>33</v>
      </c>
      <c r="B4" s="61">
        <v>0</v>
      </c>
      <c r="C4" s="61">
        <v>0</v>
      </c>
      <c r="D4" s="62">
        <v>93</v>
      </c>
      <c r="E4" s="61">
        <v>2.0564245527848741</v>
      </c>
      <c r="F4" s="62">
        <v>7</v>
      </c>
      <c r="G4" s="61">
        <v>0.15478464375800127</v>
      </c>
      <c r="H4" s="62">
        <v>9</v>
      </c>
      <c r="I4" s="61">
        <v>0.1990088276888588</v>
      </c>
      <c r="J4" s="62">
        <v>77</v>
      </c>
      <c r="K4" s="61">
        <v>1.7026310813380141</v>
      </c>
      <c r="L4" s="61"/>
      <c r="M4" s="62">
        <v>45224124.500000015</v>
      </c>
    </row>
    <row r="5" spans="1:23" x14ac:dyDescent="0.4">
      <c r="A5" s="68" t="s">
        <v>232</v>
      </c>
      <c r="B5" s="58"/>
      <c r="C5" s="58"/>
      <c r="D5" s="57">
        <v>1</v>
      </c>
      <c r="E5" s="56">
        <v>3.0419746260378906</v>
      </c>
      <c r="F5" s="57">
        <v>0</v>
      </c>
      <c r="G5" s="56">
        <v>0</v>
      </c>
      <c r="H5" s="57">
        <v>0</v>
      </c>
      <c r="I5" s="56">
        <v>0</v>
      </c>
      <c r="J5" s="57">
        <v>1</v>
      </c>
      <c r="K5" s="56">
        <v>3.0419746260378906</v>
      </c>
      <c r="L5" s="58"/>
      <c r="M5" s="57">
        <v>328733.84000000008</v>
      </c>
    </row>
    <row r="6" spans="1:23" x14ac:dyDescent="0.4">
      <c r="A6" s="69" t="s">
        <v>17</v>
      </c>
      <c r="B6" s="61">
        <v>0</v>
      </c>
      <c r="C6" s="61">
        <v>0</v>
      </c>
      <c r="D6" s="62">
        <v>33</v>
      </c>
      <c r="E6" s="61">
        <v>3.0446438227298978</v>
      </c>
      <c r="F6" s="62">
        <v>3</v>
      </c>
      <c r="G6" s="61">
        <v>0.27678580206635434</v>
      </c>
      <c r="H6" s="62">
        <v>0</v>
      </c>
      <c r="I6" s="61">
        <v>0</v>
      </c>
      <c r="J6" s="62">
        <v>30</v>
      </c>
      <c r="K6" s="61">
        <v>2.7678580206635433</v>
      </c>
      <c r="L6" s="61">
        <v>0</v>
      </c>
      <c r="M6" s="62">
        <v>10838706.240000002</v>
      </c>
    </row>
    <row r="7" spans="1:23" x14ac:dyDescent="0.4">
      <c r="A7" s="70" t="s">
        <v>18</v>
      </c>
      <c r="B7" s="56">
        <v>0</v>
      </c>
      <c r="C7" s="56">
        <v>0</v>
      </c>
      <c r="D7" s="29">
        <v>29</v>
      </c>
      <c r="E7" s="56">
        <v>3.1860359480919422</v>
      </c>
      <c r="F7" s="29">
        <v>2</v>
      </c>
      <c r="G7" s="56">
        <v>0.21972661710978908</v>
      </c>
      <c r="H7" s="29">
        <v>0</v>
      </c>
      <c r="I7" s="56">
        <v>0</v>
      </c>
      <c r="J7" s="29">
        <v>27</v>
      </c>
      <c r="K7" s="56">
        <v>2.9663093309821531</v>
      </c>
      <c r="L7" s="56"/>
      <c r="M7" s="29">
        <v>9102219.9600000009</v>
      </c>
    </row>
    <row r="8" spans="1:23" x14ac:dyDescent="0.4">
      <c r="A8" s="70" t="s">
        <v>19</v>
      </c>
      <c r="B8" s="56">
        <v>0</v>
      </c>
      <c r="C8" s="56">
        <v>0</v>
      </c>
      <c r="D8" s="29">
        <v>4</v>
      </c>
      <c r="E8" s="56">
        <v>2.5678869710653576</v>
      </c>
      <c r="F8" s="29">
        <v>1</v>
      </c>
      <c r="G8" s="56">
        <v>0.64197174276633939</v>
      </c>
      <c r="H8" s="29">
        <v>0</v>
      </c>
      <c r="I8" s="56">
        <v>0</v>
      </c>
      <c r="J8" s="29">
        <v>3</v>
      </c>
      <c r="K8" s="56">
        <v>1.9259152282990186</v>
      </c>
      <c r="L8" s="56"/>
      <c r="M8" s="29">
        <v>1557700.96</v>
      </c>
    </row>
    <row r="9" spans="1:23" x14ac:dyDescent="0.4">
      <c r="A9" s="70" t="s">
        <v>232</v>
      </c>
      <c r="B9" s="56">
        <v>0</v>
      </c>
      <c r="C9" s="56">
        <v>0</v>
      </c>
      <c r="D9" s="29">
        <v>0</v>
      </c>
      <c r="E9" s="56">
        <v>0</v>
      </c>
      <c r="F9" s="29">
        <v>0</v>
      </c>
      <c r="G9" s="56">
        <v>0</v>
      </c>
      <c r="H9" s="29">
        <v>0</v>
      </c>
      <c r="I9" s="56">
        <v>0</v>
      </c>
      <c r="J9" s="29">
        <v>0</v>
      </c>
      <c r="K9" s="56">
        <v>0</v>
      </c>
      <c r="L9" s="56"/>
      <c r="M9" s="29">
        <v>178785.32</v>
      </c>
    </row>
    <row r="10" spans="1:23" x14ac:dyDescent="0.4">
      <c r="A10" s="67" t="s">
        <v>20</v>
      </c>
      <c r="B10" s="61">
        <v>0</v>
      </c>
      <c r="C10" s="61">
        <v>0</v>
      </c>
      <c r="D10" s="62">
        <v>20</v>
      </c>
      <c r="E10" s="61">
        <v>3.8117488253295524</v>
      </c>
      <c r="F10" s="62">
        <v>0</v>
      </c>
      <c r="G10" s="61">
        <v>0</v>
      </c>
      <c r="H10" s="62">
        <v>0</v>
      </c>
      <c r="I10" s="61">
        <v>0</v>
      </c>
      <c r="J10" s="62">
        <v>20</v>
      </c>
      <c r="K10" s="61">
        <v>3.8117488253295524</v>
      </c>
      <c r="L10" s="61"/>
      <c r="M10" s="62">
        <v>5246935.4400000004</v>
      </c>
    </row>
    <row r="11" spans="1:23" x14ac:dyDescent="0.4">
      <c r="A11" s="70" t="s">
        <v>21</v>
      </c>
      <c r="B11" s="56">
        <v>0</v>
      </c>
      <c r="C11" s="56">
        <v>0</v>
      </c>
      <c r="D11" s="29">
        <v>20</v>
      </c>
      <c r="E11" s="56">
        <v>4.0696678296420767</v>
      </c>
      <c r="F11" s="29">
        <v>0</v>
      </c>
      <c r="G11" s="56">
        <v>0</v>
      </c>
      <c r="H11" s="29">
        <v>0</v>
      </c>
      <c r="I11" s="56">
        <v>0</v>
      </c>
      <c r="J11" s="29">
        <v>20</v>
      </c>
      <c r="K11" s="56">
        <v>4.0696678296420767</v>
      </c>
      <c r="L11" s="56"/>
      <c r="M11" s="29">
        <v>4914406</v>
      </c>
    </row>
    <row r="12" spans="1:23" x14ac:dyDescent="0.4">
      <c r="A12" s="70" t="s">
        <v>232</v>
      </c>
      <c r="B12" s="56">
        <v>0</v>
      </c>
      <c r="C12" s="56">
        <v>0</v>
      </c>
      <c r="D12" s="29">
        <v>0</v>
      </c>
      <c r="E12" s="56">
        <v>0</v>
      </c>
      <c r="F12" s="29">
        <v>0</v>
      </c>
      <c r="G12" s="56">
        <v>0</v>
      </c>
      <c r="H12" s="29">
        <v>0</v>
      </c>
      <c r="I12" s="56">
        <v>0</v>
      </c>
      <c r="J12" s="29">
        <v>0</v>
      </c>
      <c r="K12" s="56">
        <v>0</v>
      </c>
      <c r="L12" s="56"/>
      <c r="M12" s="29">
        <v>332529.44</v>
      </c>
    </row>
    <row r="13" spans="1:23" x14ac:dyDescent="0.4">
      <c r="A13" s="67" t="s">
        <v>234</v>
      </c>
      <c r="B13" s="61">
        <v>0</v>
      </c>
      <c r="C13" s="61">
        <v>0</v>
      </c>
      <c r="D13" s="62">
        <v>28</v>
      </c>
      <c r="E13" s="61">
        <v>2.0577215136290796</v>
      </c>
      <c r="F13" s="62">
        <v>2</v>
      </c>
      <c r="G13" s="61">
        <v>0.14698010811636283</v>
      </c>
      <c r="H13" s="62">
        <v>5</v>
      </c>
      <c r="I13" s="61">
        <v>0.36745027029090704</v>
      </c>
      <c r="J13" s="62">
        <v>21</v>
      </c>
      <c r="K13" s="61">
        <v>1.5432911352218097</v>
      </c>
      <c r="L13" s="61"/>
      <c r="M13" s="62">
        <v>13607283.5</v>
      </c>
    </row>
    <row r="14" spans="1:23" x14ac:dyDescent="0.4">
      <c r="A14" s="70" t="s">
        <v>22</v>
      </c>
      <c r="B14" s="56">
        <v>0</v>
      </c>
      <c r="C14" s="56">
        <v>0</v>
      </c>
      <c r="D14" s="29">
        <v>27</v>
      </c>
      <c r="E14" s="56">
        <v>1.9950822699883504</v>
      </c>
      <c r="F14" s="29">
        <v>2</v>
      </c>
      <c r="G14" s="56">
        <v>0.14778387185098893</v>
      </c>
      <c r="H14" s="29">
        <v>4</v>
      </c>
      <c r="I14" s="56">
        <v>0.29556774370197786</v>
      </c>
      <c r="J14" s="29">
        <v>21</v>
      </c>
      <c r="K14" s="56">
        <v>1.5517306544353837</v>
      </c>
      <c r="L14" s="56"/>
      <c r="M14" s="29">
        <v>13533276.5</v>
      </c>
    </row>
    <row r="15" spans="1:23" x14ac:dyDescent="0.4">
      <c r="A15" s="70" t="s">
        <v>232</v>
      </c>
      <c r="B15" s="56">
        <v>0</v>
      </c>
      <c r="C15" s="56">
        <v>0</v>
      </c>
      <c r="D15" s="29">
        <v>1</v>
      </c>
      <c r="E15" s="56">
        <v>13.51223532909049</v>
      </c>
      <c r="F15" s="29">
        <v>0</v>
      </c>
      <c r="G15" s="56">
        <v>0</v>
      </c>
      <c r="H15" s="29">
        <v>1</v>
      </c>
      <c r="I15" s="56">
        <v>13.51223532909049</v>
      </c>
      <c r="J15" s="29">
        <v>0</v>
      </c>
      <c r="K15" s="56">
        <v>0</v>
      </c>
      <c r="L15" s="56"/>
      <c r="M15" s="29">
        <v>74007</v>
      </c>
    </row>
    <row r="16" spans="1:23" x14ac:dyDescent="0.4">
      <c r="A16" s="67" t="s">
        <v>28</v>
      </c>
      <c r="B16" s="61">
        <v>0</v>
      </c>
      <c r="C16" s="61">
        <v>0</v>
      </c>
      <c r="D16" s="62">
        <v>0</v>
      </c>
      <c r="E16" s="61">
        <v>0</v>
      </c>
      <c r="F16" s="62">
        <v>0</v>
      </c>
      <c r="G16" s="61">
        <v>0</v>
      </c>
      <c r="H16" s="62">
        <v>0</v>
      </c>
      <c r="I16" s="61">
        <v>0</v>
      </c>
      <c r="J16" s="62">
        <v>0</v>
      </c>
      <c r="K16" s="61">
        <v>0</v>
      </c>
      <c r="L16" s="61"/>
      <c r="M16" s="62">
        <v>2854690</v>
      </c>
    </row>
    <row r="17" spans="1:13" x14ac:dyDescent="0.4">
      <c r="A17" s="70" t="s">
        <v>29</v>
      </c>
      <c r="B17" s="56">
        <v>0</v>
      </c>
      <c r="C17" s="56">
        <v>0</v>
      </c>
      <c r="D17" s="29">
        <v>0</v>
      </c>
      <c r="E17" s="56">
        <v>0</v>
      </c>
      <c r="F17" s="29">
        <v>0</v>
      </c>
      <c r="G17" s="56">
        <v>0</v>
      </c>
      <c r="H17" s="29">
        <v>0</v>
      </c>
      <c r="I17" s="56">
        <v>0</v>
      </c>
      <c r="J17" s="29">
        <v>0</v>
      </c>
      <c r="K17" s="56">
        <v>0</v>
      </c>
      <c r="L17" s="56"/>
      <c r="M17" s="29">
        <v>2854690</v>
      </c>
    </row>
    <row r="18" spans="1:13" x14ac:dyDescent="0.4">
      <c r="A18" s="67" t="s">
        <v>24</v>
      </c>
      <c r="B18" s="61">
        <v>0</v>
      </c>
      <c r="C18" s="61">
        <v>0</v>
      </c>
      <c r="D18" s="62">
        <v>3</v>
      </c>
      <c r="E18" s="61">
        <v>1.1291010361007474</v>
      </c>
      <c r="F18" s="62">
        <v>1</v>
      </c>
      <c r="G18" s="61">
        <v>0.37636701203358247</v>
      </c>
      <c r="H18" s="62">
        <v>1</v>
      </c>
      <c r="I18" s="61">
        <v>0.37636701203358247</v>
      </c>
      <c r="J18" s="62">
        <v>1</v>
      </c>
      <c r="K18" s="61">
        <v>0.37636701203358247</v>
      </c>
      <c r="L18" s="61"/>
      <c r="M18" s="62">
        <v>2656981</v>
      </c>
    </row>
    <row r="19" spans="1:13" x14ac:dyDescent="0.4">
      <c r="A19" s="70" t="s">
        <v>25</v>
      </c>
      <c r="B19" s="56">
        <v>0</v>
      </c>
      <c r="C19" s="56">
        <v>0</v>
      </c>
      <c r="D19" s="29">
        <v>1</v>
      </c>
      <c r="E19" s="56">
        <v>2.1748633642091435</v>
      </c>
      <c r="F19" s="29">
        <v>0</v>
      </c>
      <c r="G19" s="56">
        <v>0</v>
      </c>
      <c r="H19" s="29">
        <v>1</v>
      </c>
      <c r="I19" s="56">
        <v>2.1748633642091435</v>
      </c>
      <c r="J19" s="29">
        <v>0</v>
      </c>
      <c r="K19" s="56">
        <v>0</v>
      </c>
      <c r="L19" s="56"/>
      <c r="M19" s="29">
        <v>459799</v>
      </c>
    </row>
    <row r="20" spans="1:13" x14ac:dyDescent="0.4">
      <c r="A20" s="70" t="s">
        <v>26</v>
      </c>
      <c r="B20" s="56">
        <v>0</v>
      </c>
      <c r="C20" s="56">
        <v>0</v>
      </c>
      <c r="D20" s="29">
        <v>0</v>
      </c>
      <c r="E20" s="56">
        <v>0</v>
      </c>
      <c r="F20" s="29">
        <v>0</v>
      </c>
      <c r="G20" s="56">
        <v>0</v>
      </c>
      <c r="H20" s="29">
        <v>0</v>
      </c>
      <c r="I20" s="56">
        <v>0</v>
      </c>
      <c r="J20" s="29">
        <v>0</v>
      </c>
      <c r="K20" s="56">
        <v>0</v>
      </c>
      <c r="L20" s="56"/>
      <c r="M20" s="29">
        <v>585691</v>
      </c>
    </row>
    <row r="21" spans="1:13" x14ac:dyDescent="0.4">
      <c r="A21" s="70" t="s">
        <v>27</v>
      </c>
      <c r="B21" s="56">
        <v>0</v>
      </c>
      <c r="C21" s="56">
        <v>0</v>
      </c>
      <c r="D21" s="29">
        <v>2</v>
      </c>
      <c r="E21" s="56">
        <v>1.2410866706671027</v>
      </c>
      <c r="F21" s="29">
        <v>1</v>
      </c>
      <c r="G21" s="56">
        <v>0.62054333533355133</v>
      </c>
      <c r="H21" s="29">
        <v>0</v>
      </c>
      <c r="I21" s="56">
        <v>0</v>
      </c>
      <c r="J21" s="29">
        <v>1</v>
      </c>
      <c r="K21" s="56">
        <v>0.62054333533355133</v>
      </c>
      <c r="L21" s="56"/>
      <c r="M21" s="29">
        <v>1611491</v>
      </c>
    </row>
    <row r="22" spans="1:13" x14ac:dyDescent="0.4">
      <c r="A22" s="67" t="s">
        <v>30</v>
      </c>
      <c r="B22" s="61">
        <v>0</v>
      </c>
      <c r="C22" s="61">
        <v>0</v>
      </c>
      <c r="D22" s="62">
        <v>8</v>
      </c>
      <c r="E22" s="61">
        <v>0.82552571066392066</v>
      </c>
      <c r="F22" s="62">
        <v>1</v>
      </c>
      <c r="G22" s="61">
        <v>0.10319071383299008</v>
      </c>
      <c r="H22" s="62">
        <v>3</v>
      </c>
      <c r="I22" s="61">
        <v>0.30957214149897022</v>
      </c>
      <c r="J22" s="62">
        <v>4</v>
      </c>
      <c r="K22" s="61">
        <v>0.41276285533196033</v>
      </c>
      <c r="L22" s="61"/>
      <c r="M22" s="62">
        <v>9690794.4800000004</v>
      </c>
    </row>
    <row r="23" spans="1:13" x14ac:dyDescent="0.4">
      <c r="A23" s="70" t="s">
        <v>31</v>
      </c>
      <c r="B23" s="56">
        <v>0</v>
      </c>
      <c r="C23" s="56">
        <v>0</v>
      </c>
      <c r="D23" s="29">
        <v>8</v>
      </c>
      <c r="E23" s="56">
        <v>0.82552571066392066</v>
      </c>
      <c r="F23" s="29">
        <v>1</v>
      </c>
      <c r="G23" s="56">
        <v>0.10319071383299008</v>
      </c>
      <c r="H23" s="29">
        <v>3</v>
      </c>
      <c r="I23" s="56">
        <v>0.30957214149897022</v>
      </c>
      <c r="J23" s="29">
        <v>4</v>
      </c>
      <c r="K23" s="56">
        <v>0.41276285533196033</v>
      </c>
      <c r="L23" s="56"/>
      <c r="M23" s="29">
        <v>9690794.4800000004</v>
      </c>
    </row>
    <row r="24" spans="1:13" x14ac:dyDescent="0.4">
      <c r="A24" s="66" t="s">
        <v>32</v>
      </c>
      <c r="B24" s="59">
        <v>0</v>
      </c>
      <c r="C24" s="59">
        <v>0</v>
      </c>
      <c r="D24" s="60">
        <v>53</v>
      </c>
      <c r="E24" s="59">
        <v>1.4920253199778244</v>
      </c>
      <c r="F24" s="60">
        <v>19</v>
      </c>
      <c r="G24" s="59">
        <v>0.53487700150148421</v>
      </c>
      <c r="H24" s="60">
        <v>12</v>
      </c>
      <c r="I24" s="59">
        <v>0.33781705357988479</v>
      </c>
      <c r="J24" s="60">
        <v>22</v>
      </c>
      <c r="K24" s="59">
        <v>0.6193312648964554</v>
      </c>
      <c r="L24" s="59"/>
      <c r="M24" s="60">
        <v>35522185.374701098</v>
      </c>
    </row>
    <row r="25" spans="1:13" x14ac:dyDescent="0.4">
      <c r="A25" s="67" t="s">
        <v>34</v>
      </c>
      <c r="B25" s="61">
        <v>0</v>
      </c>
      <c r="C25" s="61">
        <v>0</v>
      </c>
      <c r="D25" s="62">
        <v>11</v>
      </c>
      <c r="E25" s="61">
        <v>1.2627367086055965</v>
      </c>
      <c r="F25" s="62">
        <v>3</v>
      </c>
      <c r="G25" s="61">
        <v>0.34438273871061725</v>
      </c>
      <c r="H25" s="62">
        <v>0</v>
      </c>
      <c r="I25" s="61">
        <v>0</v>
      </c>
      <c r="J25" s="62">
        <v>8</v>
      </c>
      <c r="K25" s="61">
        <v>0.91835396989497931</v>
      </c>
      <c r="L25" s="61"/>
      <c r="M25" s="62">
        <v>8711238</v>
      </c>
    </row>
    <row r="26" spans="1:13" x14ac:dyDescent="0.4">
      <c r="A26" s="70" t="s">
        <v>35</v>
      </c>
      <c r="B26" s="56">
        <v>0</v>
      </c>
      <c r="C26" s="56">
        <v>0</v>
      </c>
      <c r="D26" s="29">
        <v>10</v>
      </c>
      <c r="E26" s="56">
        <v>1.2386886053282935</v>
      </c>
      <c r="F26" s="29">
        <v>3</v>
      </c>
      <c r="G26" s="56">
        <v>0.37160658159848803</v>
      </c>
      <c r="H26" s="29">
        <v>0</v>
      </c>
      <c r="I26" s="56">
        <v>0</v>
      </c>
      <c r="J26" s="29">
        <v>7</v>
      </c>
      <c r="K26" s="56">
        <v>0.86708202372980536</v>
      </c>
      <c r="L26" s="56"/>
      <c r="M26" s="29">
        <v>8073054</v>
      </c>
    </row>
    <row r="27" spans="1:13" x14ac:dyDescent="0.4">
      <c r="A27" s="70" t="s">
        <v>36</v>
      </c>
      <c r="B27" s="56">
        <v>0</v>
      </c>
      <c r="C27" s="56">
        <v>0</v>
      </c>
      <c r="D27" s="29">
        <v>0</v>
      </c>
      <c r="E27" s="56">
        <v>0</v>
      </c>
      <c r="F27" s="29">
        <v>0</v>
      </c>
      <c r="G27" s="56">
        <v>0</v>
      </c>
      <c r="H27" s="29">
        <v>0</v>
      </c>
      <c r="I27" s="56">
        <v>0</v>
      </c>
      <c r="J27" s="29">
        <v>0</v>
      </c>
      <c r="K27" s="56">
        <v>0</v>
      </c>
      <c r="L27" s="56"/>
      <c r="M27" s="29">
        <v>377658</v>
      </c>
    </row>
    <row r="28" spans="1:13" x14ac:dyDescent="0.4">
      <c r="A28" s="70" t="s">
        <v>232</v>
      </c>
      <c r="B28" s="56">
        <v>0</v>
      </c>
      <c r="C28" s="56">
        <v>0</v>
      </c>
      <c r="D28" s="29">
        <v>1</v>
      </c>
      <c r="E28" s="56">
        <v>6.4949404413961522</v>
      </c>
      <c r="F28" s="29">
        <v>0</v>
      </c>
      <c r="G28" s="56">
        <v>0</v>
      </c>
      <c r="H28" s="29">
        <v>0</v>
      </c>
      <c r="I28" s="56">
        <v>0</v>
      </c>
      <c r="J28" s="29">
        <v>1</v>
      </c>
      <c r="K28" s="56">
        <v>6.4949404413961522</v>
      </c>
      <c r="L28" s="56"/>
      <c r="M28" s="29">
        <v>153966</v>
      </c>
    </row>
    <row r="29" spans="1:13" x14ac:dyDescent="0.4">
      <c r="A29" s="70" t="s">
        <v>14</v>
      </c>
      <c r="B29" s="56">
        <v>0</v>
      </c>
      <c r="C29" s="56">
        <v>0</v>
      </c>
      <c r="D29" s="29">
        <v>0</v>
      </c>
      <c r="E29" s="56">
        <v>0</v>
      </c>
      <c r="F29" s="29">
        <v>0</v>
      </c>
      <c r="G29" s="56">
        <v>0</v>
      </c>
      <c r="H29" s="29">
        <v>0</v>
      </c>
      <c r="I29" s="56">
        <v>0</v>
      </c>
      <c r="J29" s="29">
        <v>0</v>
      </c>
      <c r="K29" s="56">
        <v>0</v>
      </c>
      <c r="L29" s="56"/>
      <c r="M29" s="29">
        <v>106560</v>
      </c>
    </row>
    <row r="30" spans="1:13" x14ac:dyDescent="0.4">
      <c r="A30" s="67" t="s">
        <v>37</v>
      </c>
      <c r="B30" s="61">
        <v>0</v>
      </c>
      <c r="C30" s="61">
        <v>0</v>
      </c>
      <c r="D30" s="62">
        <v>1</v>
      </c>
      <c r="E30" s="61">
        <v>1.9796374491975537</v>
      </c>
      <c r="F30" s="62">
        <v>0</v>
      </c>
      <c r="G30" s="61">
        <v>0</v>
      </c>
      <c r="H30" s="62">
        <v>1</v>
      </c>
      <c r="I30" s="61">
        <v>1.9796374491975537</v>
      </c>
      <c r="J30" s="62">
        <v>0</v>
      </c>
      <c r="K30" s="61">
        <v>0</v>
      </c>
      <c r="L30" s="61"/>
      <c r="M30" s="62">
        <v>505143</v>
      </c>
    </row>
    <row r="31" spans="1:13" x14ac:dyDescent="0.4">
      <c r="A31" s="70" t="s">
        <v>38</v>
      </c>
      <c r="B31" s="56">
        <v>0</v>
      </c>
      <c r="C31" s="56">
        <v>0</v>
      </c>
      <c r="D31" s="29">
        <v>1</v>
      </c>
      <c r="E31" s="56">
        <v>2.1453887015249422</v>
      </c>
      <c r="F31" s="29">
        <v>0</v>
      </c>
      <c r="G31" s="56">
        <v>0</v>
      </c>
      <c r="H31" s="29">
        <v>1</v>
      </c>
      <c r="I31" s="56">
        <v>2.1453887015249422</v>
      </c>
      <c r="J31" s="29">
        <v>0</v>
      </c>
      <c r="K31" s="56">
        <v>0</v>
      </c>
      <c r="L31" s="56"/>
      <c r="M31" s="29">
        <v>466116</v>
      </c>
    </row>
    <row r="32" spans="1:13" x14ac:dyDescent="0.4">
      <c r="A32" s="70" t="s">
        <v>39</v>
      </c>
      <c r="B32" s="56">
        <v>0</v>
      </c>
      <c r="C32" s="56">
        <v>0</v>
      </c>
      <c r="D32" s="29">
        <v>0</v>
      </c>
      <c r="E32" s="56">
        <v>0</v>
      </c>
      <c r="F32" s="29">
        <v>0</v>
      </c>
      <c r="G32" s="56">
        <v>0</v>
      </c>
      <c r="H32" s="29">
        <v>0</v>
      </c>
      <c r="I32" s="56">
        <v>0</v>
      </c>
      <c r="J32" s="29">
        <v>0</v>
      </c>
      <c r="K32" s="56">
        <v>0</v>
      </c>
      <c r="L32" s="56"/>
      <c r="M32" s="29">
        <v>39027</v>
      </c>
    </row>
    <row r="33" spans="1:16" x14ac:dyDescent="0.4">
      <c r="A33" s="67" t="s">
        <v>40</v>
      </c>
      <c r="B33" s="61">
        <v>0</v>
      </c>
      <c r="C33" s="61">
        <v>0</v>
      </c>
      <c r="D33" s="62">
        <v>18</v>
      </c>
      <c r="E33" s="61">
        <v>1.7287377354207205</v>
      </c>
      <c r="F33" s="62">
        <v>7</v>
      </c>
      <c r="G33" s="61">
        <v>0.672286897108058</v>
      </c>
      <c r="H33" s="62">
        <v>4</v>
      </c>
      <c r="I33" s="61">
        <v>0.38416394120460451</v>
      </c>
      <c r="J33" s="62">
        <v>7</v>
      </c>
      <c r="K33" s="61">
        <v>0.672286897108058</v>
      </c>
      <c r="L33" s="61"/>
      <c r="M33" s="62">
        <v>10412221.374701099</v>
      </c>
    </row>
    <row r="34" spans="1:16" x14ac:dyDescent="0.4">
      <c r="A34" s="70" t="s">
        <v>41</v>
      </c>
      <c r="B34" s="56">
        <v>0</v>
      </c>
      <c r="C34" s="56">
        <v>0</v>
      </c>
      <c r="D34" s="29">
        <v>18</v>
      </c>
      <c r="E34" s="56">
        <v>1.7287377354207205</v>
      </c>
      <c r="F34" s="29">
        <v>7</v>
      </c>
      <c r="G34" s="56">
        <v>0.672286897108058</v>
      </c>
      <c r="H34" s="29">
        <v>4</v>
      </c>
      <c r="I34" s="56">
        <v>0.38416394120460451</v>
      </c>
      <c r="J34" s="29">
        <v>7</v>
      </c>
      <c r="K34" s="56">
        <v>0.672286897108058</v>
      </c>
      <c r="L34" s="56"/>
      <c r="M34" s="29">
        <v>10412221.374701099</v>
      </c>
    </row>
    <row r="35" spans="1:16" x14ac:dyDescent="0.4">
      <c r="A35" s="67" t="s">
        <v>42</v>
      </c>
      <c r="B35" s="61">
        <v>0</v>
      </c>
      <c r="C35" s="61">
        <v>0</v>
      </c>
      <c r="D35" s="62">
        <v>12</v>
      </c>
      <c r="E35" s="61">
        <v>2.574095334194797</v>
      </c>
      <c r="F35" s="62">
        <v>4</v>
      </c>
      <c r="G35" s="61">
        <v>0.85803177806493247</v>
      </c>
      <c r="H35" s="62">
        <v>5</v>
      </c>
      <c r="I35" s="61">
        <v>1.0725397225811657</v>
      </c>
      <c r="J35" s="62">
        <v>3</v>
      </c>
      <c r="K35" s="61">
        <v>0.64352383354869924</v>
      </c>
      <c r="L35" s="61"/>
      <c r="M35" s="62">
        <v>4661832</v>
      </c>
    </row>
    <row r="36" spans="1:16" x14ac:dyDescent="0.4">
      <c r="A36" s="70" t="s">
        <v>43</v>
      </c>
      <c r="B36" s="56">
        <v>0</v>
      </c>
      <c r="C36" s="56">
        <v>0</v>
      </c>
      <c r="D36" s="29">
        <v>10</v>
      </c>
      <c r="E36" s="56">
        <v>3.503541204272218</v>
      </c>
      <c r="F36" s="29">
        <v>3</v>
      </c>
      <c r="G36" s="56">
        <v>1.0510623612816654</v>
      </c>
      <c r="H36" s="29">
        <v>5</v>
      </c>
      <c r="I36" s="56">
        <v>1.751770602136109</v>
      </c>
      <c r="J36" s="29">
        <v>2</v>
      </c>
      <c r="K36" s="56">
        <v>0.70070824085444361</v>
      </c>
      <c r="L36" s="56"/>
      <c r="M36" s="29">
        <v>2854255</v>
      </c>
    </row>
    <row r="37" spans="1:16" x14ac:dyDescent="0.4">
      <c r="A37" s="70" t="s">
        <v>44</v>
      </c>
      <c r="B37" s="56">
        <v>0</v>
      </c>
      <c r="C37" s="56">
        <v>0</v>
      </c>
      <c r="D37" s="29">
        <v>1</v>
      </c>
      <c r="E37" s="56">
        <v>0.63558648743127721</v>
      </c>
      <c r="F37" s="29">
        <v>1</v>
      </c>
      <c r="G37" s="56">
        <v>0.63558648743127721</v>
      </c>
      <c r="H37" s="29">
        <v>0</v>
      </c>
      <c r="I37" s="56">
        <v>0</v>
      </c>
      <c r="J37" s="29">
        <v>0</v>
      </c>
      <c r="K37" s="56">
        <v>0</v>
      </c>
      <c r="L37" s="56"/>
      <c r="M37" s="29">
        <v>1573350</v>
      </c>
    </row>
    <row r="38" spans="1:16" x14ac:dyDescent="0.4">
      <c r="A38" s="70" t="s">
        <v>232</v>
      </c>
      <c r="B38" s="56">
        <v>0</v>
      </c>
      <c r="C38" s="56">
        <v>0</v>
      </c>
      <c r="D38" s="29">
        <v>1</v>
      </c>
      <c r="E38" s="56">
        <v>4.2693626268534368</v>
      </c>
      <c r="F38" s="29">
        <v>0</v>
      </c>
      <c r="G38" s="56">
        <v>0</v>
      </c>
      <c r="H38" s="29">
        <v>0</v>
      </c>
      <c r="I38" s="56">
        <v>0</v>
      </c>
      <c r="J38" s="29">
        <v>1</v>
      </c>
      <c r="K38" s="56">
        <v>4.2693626268534368</v>
      </c>
      <c r="L38" s="56"/>
      <c r="M38" s="29">
        <v>234227</v>
      </c>
    </row>
    <row r="39" spans="1:16" x14ac:dyDescent="0.4">
      <c r="A39" s="67" t="s">
        <v>45</v>
      </c>
      <c r="B39" s="61">
        <v>0</v>
      </c>
      <c r="C39" s="61">
        <v>0</v>
      </c>
      <c r="D39" s="62">
        <v>11</v>
      </c>
      <c r="E39" s="61">
        <v>0.97936644072682877</v>
      </c>
      <c r="F39" s="62">
        <v>5</v>
      </c>
      <c r="G39" s="61">
        <v>0.44516656396674031</v>
      </c>
      <c r="H39" s="62">
        <v>2</v>
      </c>
      <c r="I39" s="61">
        <v>0.17806662558669614</v>
      </c>
      <c r="J39" s="62">
        <v>4</v>
      </c>
      <c r="K39" s="61">
        <v>0.35613325117339228</v>
      </c>
      <c r="L39" s="61"/>
      <c r="M39" s="62">
        <v>11231751</v>
      </c>
    </row>
    <row r="40" spans="1:16" x14ac:dyDescent="0.4">
      <c r="A40" s="70" t="s">
        <v>46</v>
      </c>
      <c r="B40" s="56">
        <v>0</v>
      </c>
      <c r="C40" s="56">
        <v>0</v>
      </c>
      <c r="D40" s="29">
        <v>11</v>
      </c>
      <c r="E40" s="56">
        <v>0.97936644072682877</v>
      </c>
      <c r="F40" s="29">
        <v>5</v>
      </c>
      <c r="G40" s="56">
        <v>0.44516656396674031</v>
      </c>
      <c r="H40" s="29">
        <v>2</v>
      </c>
      <c r="I40" s="56">
        <v>0.17806662558669614</v>
      </c>
      <c r="J40" s="29">
        <v>4</v>
      </c>
      <c r="K40" s="56">
        <v>0.35613325117339228</v>
      </c>
      <c r="L40" s="56"/>
      <c r="M40" s="29">
        <v>11231751</v>
      </c>
    </row>
    <row r="41" spans="1:16" x14ac:dyDescent="0.4">
      <c r="A41" s="66" t="s">
        <v>47</v>
      </c>
      <c r="B41" s="59">
        <v>0</v>
      </c>
      <c r="C41" s="59">
        <v>0</v>
      </c>
      <c r="D41" s="60">
        <v>73</v>
      </c>
      <c r="E41" s="59">
        <v>4.253523547907184</v>
      </c>
      <c r="F41" s="60">
        <v>23</v>
      </c>
      <c r="G41" s="59">
        <v>1.3401512548200718</v>
      </c>
      <c r="H41" s="60">
        <v>26</v>
      </c>
      <c r="I41" s="59">
        <v>1.5149535924052984</v>
      </c>
      <c r="J41" s="60">
        <v>24</v>
      </c>
      <c r="K41" s="59">
        <v>1.3984187006818141</v>
      </c>
      <c r="L41" s="59"/>
      <c r="M41" s="60">
        <v>17162241.886709999</v>
      </c>
    </row>
    <row r="42" spans="1:16" x14ac:dyDescent="0.4">
      <c r="A42" s="70" t="s">
        <v>39</v>
      </c>
      <c r="B42" s="56">
        <v>0</v>
      </c>
      <c r="C42" s="56">
        <v>0</v>
      </c>
      <c r="D42" s="29">
        <v>3</v>
      </c>
      <c r="E42" s="56">
        <v>8.8048579336172406</v>
      </c>
      <c r="F42" s="29">
        <v>0</v>
      </c>
      <c r="G42" s="56">
        <v>0</v>
      </c>
      <c r="H42" s="29">
        <v>0</v>
      </c>
      <c r="I42" s="56">
        <v>0</v>
      </c>
      <c r="J42" s="29">
        <v>3</v>
      </c>
      <c r="K42" s="56">
        <v>8.8048579336172406</v>
      </c>
      <c r="L42" s="56"/>
      <c r="M42" s="29">
        <v>340721</v>
      </c>
      <c r="P42" s="345"/>
    </row>
    <row r="43" spans="1:16" x14ac:dyDescent="0.4">
      <c r="A43" s="67" t="s">
        <v>48</v>
      </c>
      <c r="B43" s="61">
        <v>0</v>
      </c>
      <c r="C43" s="61">
        <v>0</v>
      </c>
      <c r="D43" s="62">
        <v>4</v>
      </c>
      <c r="E43" s="61">
        <v>2.7110556850837719</v>
      </c>
      <c r="F43" s="62">
        <v>0</v>
      </c>
      <c r="G43" s="61">
        <v>0</v>
      </c>
      <c r="H43" s="62">
        <v>3</v>
      </c>
      <c r="I43" s="61">
        <v>2.0332917638128287</v>
      </c>
      <c r="J43" s="62">
        <v>1</v>
      </c>
      <c r="K43" s="61">
        <v>0.67776392127094298</v>
      </c>
      <c r="L43" s="61"/>
      <c r="M43" s="62">
        <v>1475440</v>
      </c>
    </row>
    <row r="44" spans="1:16" x14ac:dyDescent="0.4">
      <c r="A44" s="70" t="s">
        <v>49</v>
      </c>
      <c r="B44" s="56">
        <v>0</v>
      </c>
      <c r="C44" s="56">
        <v>0</v>
      </c>
      <c r="D44" s="29">
        <v>4</v>
      </c>
      <c r="E44" s="56">
        <v>2.7110556850837719</v>
      </c>
      <c r="F44" s="29">
        <v>0</v>
      </c>
      <c r="G44" s="56">
        <v>0</v>
      </c>
      <c r="H44" s="29">
        <v>3</v>
      </c>
      <c r="I44" s="56">
        <v>2.0332917638128287</v>
      </c>
      <c r="J44" s="29">
        <v>1</v>
      </c>
      <c r="K44" s="56">
        <v>0.67776392127094298</v>
      </c>
      <c r="L44" s="56"/>
      <c r="M44" s="29">
        <v>1475440</v>
      </c>
    </row>
    <row r="45" spans="1:16" x14ac:dyDescent="0.4">
      <c r="A45" s="67" t="s">
        <v>50</v>
      </c>
      <c r="B45" s="61">
        <v>0</v>
      </c>
      <c r="C45" s="61">
        <v>0</v>
      </c>
      <c r="D45" s="62">
        <v>66</v>
      </c>
      <c r="E45" s="61">
        <v>4.3007723266438189</v>
      </c>
      <c r="F45" s="62">
        <v>23</v>
      </c>
      <c r="G45" s="61">
        <v>1.4987539926183004</v>
      </c>
      <c r="H45" s="62">
        <v>23</v>
      </c>
      <c r="I45" s="61">
        <v>1.4987539926183004</v>
      </c>
      <c r="J45" s="62">
        <v>20</v>
      </c>
      <c r="K45" s="61">
        <v>1.3032643414072178</v>
      </c>
      <c r="L45" s="61">
        <v>0</v>
      </c>
      <c r="M45" s="62">
        <v>15346080.886709999</v>
      </c>
    </row>
    <row r="46" spans="1:16" x14ac:dyDescent="0.4">
      <c r="A46" s="70" t="s">
        <v>232</v>
      </c>
      <c r="B46" s="56">
        <v>0</v>
      </c>
      <c r="C46" s="56">
        <v>0</v>
      </c>
      <c r="D46" s="29">
        <v>1</v>
      </c>
      <c r="E46" s="56">
        <v>1.5067184576024493</v>
      </c>
      <c r="F46" s="29">
        <v>1</v>
      </c>
      <c r="G46" s="56">
        <v>1.5067184576024493</v>
      </c>
      <c r="H46" s="29">
        <v>0</v>
      </c>
      <c r="I46" s="56">
        <v>0</v>
      </c>
      <c r="J46" s="29">
        <v>0</v>
      </c>
      <c r="K46" s="56">
        <v>0</v>
      </c>
      <c r="L46" s="56"/>
      <c r="M46" s="29">
        <v>663694</v>
      </c>
    </row>
    <row r="47" spans="1:16" x14ac:dyDescent="0.4">
      <c r="A47" s="71" t="s">
        <v>52</v>
      </c>
      <c r="B47" s="64">
        <v>0</v>
      </c>
      <c r="C47" s="64">
        <v>0</v>
      </c>
      <c r="D47" s="65">
        <v>65</v>
      </c>
      <c r="E47" s="64">
        <v>4.4270730979603732</v>
      </c>
      <c r="F47" s="65">
        <v>22</v>
      </c>
      <c r="G47" s="64">
        <v>1.4983939716173571</v>
      </c>
      <c r="H47" s="65">
        <v>23</v>
      </c>
      <c r="I47" s="64">
        <v>1.5665027885090552</v>
      </c>
      <c r="J47" s="65">
        <v>20</v>
      </c>
      <c r="K47" s="64">
        <v>1.3621763378339611</v>
      </c>
      <c r="L47" s="64">
        <v>0</v>
      </c>
      <c r="M47" s="65">
        <v>14682386.886709999</v>
      </c>
    </row>
    <row r="48" spans="1:16" x14ac:dyDescent="0.4">
      <c r="A48" s="70" t="s">
        <v>53</v>
      </c>
      <c r="B48" s="56">
        <v>0</v>
      </c>
      <c r="C48" s="56">
        <v>0</v>
      </c>
      <c r="D48" s="29">
        <v>37</v>
      </c>
      <c r="E48" s="56">
        <v>5.1728010396916257</v>
      </c>
      <c r="F48" s="29">
        <v>13</v>
      </c>
      <c r="G48" s="56">
        <v>1.817470635567328</v>
      </c>
      <c r="H48" s="29">
        <v>15</v>
      </c>
      <c r="I48" s="56">
        <v>2.0970815025776863</v>
      </c>
      <c r="J48" s="29">
        <v>9</v>
      </c>
      <c r="K48" s="56">
        <v>1.2582489015466118</v>
      </c>
      <c r="L48" s="56"/>
      <c r="M48" s="29">
        <v>7152797.8200000003</v>
      </c>
    </row>
    <row r="49" spans="1:13" x14ac:dyDescent="0.4">
      <c r="A49" s="70" t="s">
        <v>54</v>
      </c>
      <c r="B49" s="56">
        <v>0</v>
      </c>
      <c r="C49" s="56">
        <v>0</v>
      </c>
      <c r="D49" s="29">
        <v>10</v>
      </c>
      <c r="E49" s="56">
        <v>2.3697630577397355</v>
      </c>
      <c r="F49" s="29">
        <v>2</v>
      </c>
      <c r="G49" s="56">
        <v>0.47395261154794704</v>
      </c>
      <c r="H49" s="29">
        <v>5</v>
      </c>
      <c r="I49" s="56">
        <v>1.1848815288698678</v>
      </c>
      <c r="J49" s="29">
        <v>3</v>
      </c>
      <c r="K49" s="56">
        <v>0.71092891732192065</v>
      </c>
      <c r="L49" s="56"/>
      <c r="M49" s="29">
        <v>4219831.1630099993</v>
      </c>
    </row>
    <row r="50" spans="1:13" x14ac:dyDescent="0.4">
      <c r="A50" s="70" t="s">
        <v>58</v>
      </c>
      <c r="B50" s="56">
        <v>0</v>
      </c>
      <c r="C50" s="56">
        <v>0</v>
      </c>
      <c r="D50" s="29">
        <v>3</v>
      </c>
      <c r="E50" s="56">
        <v>9.8385816700664446</v>
      </c>
      <c r="F50" s="29">
        <v>2</v>
      </c>
      <c r="G50" s="56">
        <v>6.5590544467109622</v>
      </c>
      <c r="H50" s="29">
        <v>1</v>
      </c>
      <c r="I50" s="56">
        <v>3.2795272233554811</v>
      </c>
      <c r="J50" s="29">
        <v>0</v>
      </c>
      <c r="K50" s="56">
        <v>0</v>
      </c>
      <c r="L50" s="56"/>
      <c r="M50" s="29">
        <v>304922</v>
      </c>
    </row>
    <row r="51" spans="1:13" x14ac:dyDescent="0.4">
      <c r="A51" s="70" t="s">
        <v>55</v>
      </c>
      <c r="B51" s="56">
        <v>0</v>
      </c>
      <c r="C51" s="56">
        <v>0</v>
      </c>
      <c r="D51" s="29">
        <v>4</v>
      </c>
      <c r="E51" s="56">
        <v>6.198455964619213</v>
      </c>
      <c r="F51" s="29">
        <v>1</v>
      </c>
      <c r="G51" s="56">
        <v>1.5496139911548032</v>
      </c>
      <c r="H51" s="29">
        <v>1</v>
      </c>
      <c r="I51" s="56">
        <v>1.5496139911548032</v>
      </c>
      <c r="J51" s="29">
        <v>2</v>
      </c>
      <c r="K51" s="56">
        <v>3.0992279823096065</v>
      </c>
      <c r="L51" s="56"/>
      <c r="M51" s="29">
        <v>645322</v>
      </c>
    </row>
    <row r="52" spans="1:13" x14ac:dyDescent="0.4">
      <c r="A52" s="70" t="s">
        <v>235</v>
      </c>
      <c r="B52" s="56">
        <v>0</v>
      </c>
      <c r="C52" s="56">
        <v>0</v>
      </c>
      <c r="D52" s="29">
        <v>11</v>
      </c>
      <c r="E52" s="56">
        <v>4.6619771906199343</v>
      </c>
      <c r="F52" s="29">
        <v>4</v>
      </c>
      <c r="G52" s="56">
        <v>1.6952644329527033</v>
      </c>
      <c r="H52" s="29">
        <v>1</v>
      </c>
      <c r="I52" s="56">
        <v>0.42381610823817584</v>
      </c>
      <c r="J52" s="29">
        <v>6</v>
      </c>
      <c r="K52" s="56">
        <v>2.5428966494290552</v>
      </c>
      <c r="L52" s="56"/>
      <c r="M52" s="29">
        <v>2359513.9037000001</v>
      </c>
    </row>
  </sheetData>
  <sheetProtection algorithmName="SHA-512" hashValue="r6BZramFETN8jXxfkRtbw7VRfX5E4hP74QMWGNZEoZrCObrKuvqYb90cnaNvH/DF+Y7f3t4dS2oLnOfCjoEuUA==" saltValue="JPyFg0Zt8HgufcnzwXEQ1A==" spinCount="100000" sheet="1" objects="1" scenarios="1"/>
  <mergeCells count="1">
    <mergeCell ref="B1:O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05FA4-922D-4135-85F3-C7B239DBC33E}">
  <sheetPr codeName="Sheet5"/>
  <dimension ref="A1:BN56"/>
  <sheetViews>
    <sheetView showGridLines="0" zoomScale="70" zoomScaleNormal="70" workbookViewId="0">
      <pane xSplit="1" ySplit="2" topLeftCell="B3" activePane="bottomRight" state="frozen"/>
      <selection activeCell="D9" sqref="D9"/>
      <selection pane="topRight" activeCell="D9" sqref="D9"/>
      <selection pane="bottomLeft" activeCell="D9" sqref="D9"/>
      <selection pane="bottomRight" activeCell="O2" sqref="O2"/>
    </sheetView>
  </sheetViews>
  <sheetFormatPr defaultColWidth="9.07421875" defaultRowHeight="14.6" x14ac:dyDescent="0.4"/>
  <cols>
    <col min="1" max="1" width="45" style="14" customWidth="1"/>
    <col min="2" max="2" width="12.4609375" style="392" customWidth="1"/>
    <col min="3" max="3" width="17.69140625" style="392" customWidth="1"/>
    <col min="4" max="6" width="9.07421875" style="13" hidden="1" customWidth="1"/>
    <col min="7" max="7" width="12.4609375" style="13" hidden="1" customWidth="1"/>
    <col min="8" max="8" width="13.84375" style="24" hidden="1" customWidth="1"/>
    <col min="9" max="10" width="9.07421875" style="13" hidden="1" customWidth="1"/>
    <col min="11" max="11" width="10.84375" style="13" hidden="1" customWidth="1"/>
    <col min="12" max="12" width="12.4609375" style="13" hidden="1" customWidth="1"/>
    <col min="13" max="13" width="3.69140625" style="13" hidden="1" customWidth="1"/>
    <col min="14" max="14" width="17.07421875" style="13" customWidth="1"/>
    <col min="15" max="20" width="17.07421875" style="9" customWidth="1"/>
    <col min="21" max="23" width="9.07421875" style="13" customWidth="1"/>
    <col min="24" max="24" width="10.53515625" style="13" customWidth="1"/>
    <col min="25" max="26" width="9.07421875" style="13" customWidth="1"/>
    <col min="27" max="27" width="9.69140625" style="13" customWidth="1"/>
    <col min="28" max="30" width="9.07421875" style="13" customWidth="1"/>
    <col min="31" max="31" width="15.4609375" style="13" bestFit="1" customWidth="1"/>
    <col min="32" max="32" width="9.07421875" style="13" customWidth="1"/>
    <col min="33" max="33" width="13.07421875" style="13" customWidth="1"/>
    <col min="34" max="34" width="9.07421875" style="13" customWidth="1"/>
    <col min="35" max="37" width="9.07421875" style="13" hidden="1" customWidth="1"/>
    <col min="38" max="38" width="15.4609375" style="13" bestFit="1" customWidth="1"/>
    <col min="39" max="40" width="9.07421875" style="13" customWidth="1"/>
    <col min="41" max="47" width="9.07421875" style="13" hidden="1" customWidth="1"/>
    <col min="48" max="48" width="14.4609375" style="34" bestFit="1" customWidth="1"/>
    <col min="49" max="49" width="9.07421875" style="13" customWidth="1"/>
    <col min="50" max="50" width="15.84375" style="13" customWidth="1"/>
    <col min="51" max="52" width="9.07421875" style="13" customWidth="1"/>
    <col min="53" max="53" width="11.84375" style="13" customWidth="1"/>
    <col min="54" max="54" width="9.07421875" style="13"/>
    <col min="55" max="55" width="14" style="13" hidden="1" customWidth="1"/>
    <col min="56" max="58" width="9.07421875" style="13" hidden="1" customWidth="1"/>
    <col min="59" max="59" width="14.84375" style="13" hidden="1" customWidth="1"/>
    <col min="60" max="60" width="9.53515625" style="13" hidden="1" customWidth="1"/>
    <col min="61" max="61" width="9.07421875" style="13" hidden="1" customWidth="1"/>
    <col min="62" max="62" width="9.53515625" style="13" hidden="1" customWidth="1"/>
    <col min="63" max="66" width="9.07421875" style="13" hidden="1" customWidth="1"/>
    <col min="67" max="16384" width="9.07421875" style="13"/>
  </cols>
  <sheetData>
    <row r="1" spans="1:48" s="27" customFormat="1" x14ac:dyDescent="0.4">
      <c r="A1" s="260"/>
      <c r="B1" s="682" t="s">
        <v>167</v>
      </c>
      <c r="C1" s="683"/>
      <c r="D1" s="261"/>
      <c r="E1" s="261"/>
      <c r="F1" s="261" t="s">
        <v>546</v>
      </c>
      <c r="G1" s="261"/>
      <c r="H1" s="262"/>
      <c r="I1" s="261"/>
      <c r="J1" s="261"/>
      <c r="K1" s="261"/>
      <c r="L1" s="261"/>
      <c r="M1" s="261"/>
      <c r="N1" s="684" t="s">
        <v>126</v>
      </c>
      <c r="O1" s="685"/>
      <c r="P1" s="685"/>
      <c r="Q1" s="685"/>
      <c r="R1" s="685"/>
      <c r="S1" s="685"/>
      <c r="T1" s="686"/>
      <c r="AV1" s="34"/>
    </row>
    <row r="2" spans="1:48" s="16" customFormat="1" ht="38.25" customHeight="1" x14ac:dyDescent="0.4">
      <c r="A2" s="263"/>
      <c r="B2" s="369" t="s">
        <v>168</v>
      </c>
      <c r="C2" s="370" t="s">
        <v>169</v>
      </c>
      <c r="D2" s="236" t="s">
        <v>170</v>
      </c>
      <c r="E2" s="237" t="s">
        <v>171</v>
      </c>
      <c r="F2" s="264" t="s">
        <v>172</v>
      </c>
      <c r="G2" s="264" t="s">
        <v>89</v>
      </c>
      <c r="H2" s="264" t="s">
        <v>173</v>
      </c>
      <c r="I2" s="264" t="s">
        <v>174</v>
      </c>
      <c r="J2" s="264" t="s">
        <v>175</v>
      </c>
      <c r="K2" s="238" t="s">
        <v>14</v>
      </c>
      <c r="L2" s="239" t="s">
        <v>176</v>
      </c>
      <c r="M2" s="240" t="s">
        <v>177</v>
      </c>
      <c r="N2" s="285" t="s">
        <v>178</v>
      </c>
      <c r="O2" s="241" t="s">
        <v>179</v>
      </c>
      <c r="P2" s="75" t="s">
        <v>180</v>
      </c>
      <c r="Q2" s="75" t="s">
        <v>181</v>
      </c>
      <c r="R2" s="75" t="s">
        <v>182</v>
      </c>
      <c r="S2" s="75" t="s">
        <v>183</v>
      </c>
      <c r="T2" s="242" t="s">
        <v>547</v>
      </c>
      <c r="AV2" s="35"/>
    </row>
    <row r="3" spans="1:48" x14ac:dyDescent="0.4">
      <c r="A3" s="248" t="s">
        <v>16</v>
      </c>
      <c r="B3" s="371">
        <v>0</v>
      </c>
      <c r="C3" s="372">
        <v>13</v>
      </c>
      <c r="D3" s="265">
        <v>24</v>
      </c>
      <c r="E3" s="265">
        <v>38</v>
      </c>
      <c r="F3" s="265">
        <v>4</v>
      </c>
      <c r="G3" s="265">
        <v>19</v>
      </c>
      <c r="H3" s="265">
        <v>0</v>
      </c>
      <c r="I3" s="265">
        <v>21</v>
      </c>
      <c r="J3" s="265">
        <v>23</v>
      </c>
      <c r="K3" s="265">
        <v>1</v>
      </c>
      <c r="L3" s="265">
        <v>0</v>
      </c>
      <c r="M3" s="265">
        <v>18</v>
      </c>
      <c r="N3" s="248">
        <v>852</v>
      </c>
      <c r="O3" s="266">
        <v>42127.147542989405</v>
      </c>
      <c r="P3" s="266">
        <v>4732.8012155494007</v>
      </c>
      <c r="Q3" s="266">
        <v>1382.7646293</v>
      </c>
      <c r="R3" s="266">
        <v>13.934352500000001</v>
      </c>
      <c r="S3" s="266">
        <v>12258.072621640003</v>
      </c>
      <c r="T3" s="267">
        <v>23834.173628</v>
      </c>
    </row>
    <row r="4" spans="1:48" s="20" customFormat="1" x14ac:dyDescent="0.4">
      <c r="A4" s="246" t="s">
        <v>33</v>
      </c>
      <c r="B4" s="373">
        <v>0</v>
      </c>
      <c r="C4" s="374">
        <v>1</v>
      </c>
      <c r="D4" s="268">
        <v>10</v>
      </c>
      <c r="E4" s="268">
        <v>12</v>
      </c>
      <c r="F4" s="268">
        <v>0</v>
      </c>
      <c r="G4" s="268">
        <v>8</v>
      </c>
      <c r="H4" s="268">
        <v>0</v>
      </c>
      <c r="I4" s="268">
        <v>4</v>
      </c>
      <c r="J4" s="268">
        <v>13</v>
      </c>
      <c r="K4" s="268">
        <v>0</v>
      </c>
      <c r="L4" s="268">
        <v>0</v>
      </c>
      <c r="M4" s="268">
        <v>18</v>
      </c>
      <c r="N4" s="246">
        <v>120</v>
      </c>
      <c r="O4" s="269">
        <v>6562.2789999999995</v>
      </c>
      <c r="P4" s="269">
        <v>12.346</v>
      </c>
      <c r="Q4" s="269">
        <v>3.9099999999999993</v>
      </c>
      <c r="R4" s="269">
        <v>3.5000000000000003E-2</v>
      </c>
      <c r="S4" s="269">
        <v>44.323</v>
      </c>
      <c r="T4" s="270">
        <v>6500.59</v>
      </c>
      <c r="AV4" s="81"/>
    </row>
    <row r="5" spans="1:48" x14ac:dyDescent="0.4">
      <c r="A5" s="271" t="s">
        <v>17</v>
      </c>
      <c r="B5" s="375">
        <v>0</v>
      </c>
      <c r="C5" s="376">
        <v>0</v>
      </c>
      <c r="D5" s="231">
        <v>0</v>
      </c>
      <c r="E5" s="232">
        <v>0</v>
      </c>
      <c r="F5" s="119">
        <v>0</v>
      </c>
      <c r="G5" s="119">
        <v>0</v>
      </c>
      <c r="H5" s="119">
        <v>0</v>
      </c>
      <c r="I5" s="119">
        <v>0</v>
      </c>
      <c r="J5" s="119">
        <v>0</v>
      </c>
      <c r="K5" s="233">
        <v>0</v>
      </c>
      <c r="L5" s="231">
        <v>0</v>
      </c>
      <c r="M5" s="234">
        <v>0</v>
      </c>
      <c r="N5" s="281">
        <v>53</v>
      </c>
      <c r="O5" s="118">
        <v>336.38</v>
      </c>
      <c r="P5" s="118">
        <v>4.2299999999999995</v>
      </c>
      <c r="Q5" s="118">
        <v>3.0399999999999996</v>
      </c>
      <c r="R5" s="118">
        <v>3.5000000000000003E-2</v>
      </c>
      <c r="S5" s="118">
        <v>43</v>
      </c>
      <c r="T5" s="235">
        <v>285</v>
      </c>
    </row>
    <row r="6" spans="1:48" x14ac:dyDescent="0.4">
      <c r="A6" s="263" t="s">
        <v>18</v>
      </c>
      <c r="B6" s="377">
        <v>0</v>
      </c>
      <c r="C6" s="378">
        <v>0</v>
      </c>
      <c r="D6" s="38"/>
      <c r="E6" s="51"/>
      <c r="F6" s="43"/>
      <c r="G6" s="43"/>
      <c r="H6" s="43"/>
      <c r="I6" s="43"/>
      <c r="J6" s="43"/>
      <c r="K6" s="36"/>
      <c r="L6" s="38"/>
      <c r="M6" s="44"/>
      <c r="N6" s="190">
        <v>46</v>
      </c>
      <c r="O6" s="116">
        <v>336.32</v>
      </c>
      <c r="P6" s="116">
        <v>4.18</v>
      </c>
      <c r="Q6" s="116">
        <v>3.03</v>
      </c>
      <c r="R6" s="116">
        <v>3.5000000000000003E-2</v>
      </c>
      <c r="S6" s="116">
        <v>43</v>
      </c>
      <c r="T6" s="202">
        <v>285</v>
      </c>
    </row>
    <row r="7" spans="1:48" x14ac:dyDescent="0.4">
      <c r="A7" s="263" t="s">
        <v>19</v>
      </c>
      <c r="B7" s="377">
        <v>0</v>
      </c>
      <c r="C7" s="378">
        <v>0</v>
      </c>
      <c r="D7" s="38">
        <v>0</v>
      </c>
      <c r="E7" s="51"/>
      <c r="F7" s="43">
        <v>0</v>
      </c>
      <c r="G7" s="43">
        <v>0</v>
      </c>
      <c r="H7" s="43">
        <v>0</v>
      </c>
      <c r="I7" s="43">
        <v>0</v>
      </c>
      <c r="J7" s="43">
        <v>0</v>
      </c>
      <c r="K7" s="36">
        <v>0</v>
      </c>
      <c r="L7" s="38">
        <v>0</v>
      </c>
      <c r="M7" s="44" t="s">
        <v>206</v>
      </c>
      <c r="N7" s="190">
        <v>7</v>
      </c>
      <c r="O7" s="116">
        <v>0.06</v>
      </c>
      <c r="P7" s="116">
        <v>0.05</v>
      </c>
      <c r="Q7" s="116">
        <v>0.01</v>
      </c>
      <c r="R7" s="116" t="s">
        <v>207</v>
      </c>
      <c r="S7" s="116"/>
      <c r="T7" s="202"/>
    </row>
    <row r="8" spans="1:48" x14ac:dyDescent="0.4">
      <c r="A8" s="244" t="s">
        <v>20</v>
      </c>
      <c r="B8" s="375">
        <v>0</v>
      </c>
      <c r="C8" s="376">
        <v>0</v>
      </c>
      <c r="D8" s="231">
        <v>0</v>
      </c>
      <c r="E8" s="232">
        <v>0</v>
      </c>
      <c r="F8" s="119">
        <v>0</v>
      </c>
      <c r="G8" s="119">
        <v>0</v>
      </c>
      <c r="H8" s="119">
        <v>0</v>
      </c>
      <c r="I8" s="119">
        <v>0</v>
      </c>
      <c r="J8" s="119">
        <v>0</v>
      </c>
      <c r="K8" s="233">
        <v>0</v>
      </c>
      <c r="L8" s="231">
        <v>0</v>
      </c>
      <c r="M8" s="234">
        <v>0</v>
      </c>
      <c r="N8" s="281">
        <v>15</v>
      </c>
      <c r="O8" s="118">
        <v>22.422000000000001</v>
      </c>
      <c r="P8" s="118">
        <v>0.74</v>
      </c>
      <c r="Q8" s="118">
        <v>0.38</v>
      </c>
      <c r="R8" s="118">
        <v>0</v>
      </c>
      <c r="S8" s="118">
        <v>1.302</v>
      </c>
      <c r="T8" s="235">
        <v>20</v>
      </c>
    </row>
    <row r="9" spans="1:48" x14ac:dyDescent="0.4">
      <c r="A9" s="263" t="s">
        <v>21</v>
      </c>
      <c r="B9" s="377">
        <v>0</v>
      </c>
      <c r="C9" s="378">
        <v>0</v>
      </c>
      <c r="D9" s="38">
        <v>0</v>
      </c>
      <c r="E9" s="51">
        <v>0</v>
      </c>
      <c r="F9" s="43">
        <v>0</v>
      </c>
      <c r="G9" s="43">
        <v>0</v>
      </c>
      <c r="H9" s="43">
        <v>0</v>
      </c>
      <c r="I9" s="43">
        <v>0</v>
      </c>
      <c r="J9" s="43">
        <v>0</v>
      </c>
      <c r="K9" s="36">
        <v>0</v>
      </c>
      <c r="L9" s="38">
        <v>0</v>
      </c>
      <c r="M9" s="44">
        <v>0</v>
      </c>
      <c r="N9" s="190">
        <v>15</v>
      </c>
      <c r="O9" s="116">
        <v>22.422000000000001</v>
      </c>
      <c r="P9" s="116">
        <v>0.74</v>
      </c>
      <c r="Q9" s="116">
        <v>0.38</v>
      </c>
      <c r="R9" s="116">
        <v>0</v>
      </c>
      <c r="S9" s="116">
        <v>1.302</v>
      </c>
      <c r="T9" s="202">
        <v>20</v>
      </c>
    </row>
    <row r="10" spans="1:48" x14ac:dyDescent="0.4">
      <c r="A10" s="244" t="s">
        <v>234</v>
      </c>
      <c r="B10" s="375">
        <v>0</v>
      </c>
      <c r="C10" s="376">
        <v>0</v>
      </c>
      <c r="D10" s="231">
        <v>6</v>
      </c>
      <c r="E10" s="232">
        <v>12</v>
      </c>
      <c r="F10" s="119">
        <v>0</v>
      </c>
      <c r="G10" s="119">
        <v>8</v>
      </c>
      <c r="H10" s="119">
        <v>0</v>
      </c>
      <c r="I10" s="119">
        <v>4</v>
      </c>
      <c r="J10" s="119">
        <v>0</v>
      </c>
      <c r="K10" s="233">
        <v>0</v>
      </c>
      <c r="L10" s="231">
        <v>0</v>
      </c>
      <c r="M10" s="234">
        <v>18</v>
      </c>
      <c r="N10" s="281">
        <v>18</v>
      </c>
      <c r="O10" s="118">
        <v>6188.86</v>
      </c>
      <c r="P10" s="118">
        <v>0.36</v>
      </c>
      <c r="Q10" s="118">
        <v>0</v>
      </c>
      <c r="R10" s="118">
        <v>0</v>
      </c>
      <c r="S10" s="118">
        <v>0</v>
      </c>
      <c r="T10" s="235">
        <v>6188.5</v>
      </c>
    </row>
    <row r="11" spans="1:48" x14ac:dyDescent="0.4">
      <c r="A11" s="272" t="s">
        <v>22</v>
      </c>
      <c r="B11" s="379">
        <v>0</v>
      </c>
      <c r="C11" s="380">
        <v>0</v>
      </c>
      <c r="D11" s="39">
        <v>6</v>
      </c>
      <c r="E11" s="52">
        <v>12</v>
      </c>
      <c r="F11" s="273">
        <v>0</v>
      </c>
      <c r="G11" s="273">
        <v>8</v>
      </c>
      <c r="H11" s="273">
        <v>0</v>
      </c>
      <c r="I11" s="273">
        <v>4</v>
      </c>
      <c r="J11" s="273">
        <v>0</v>
      </c>
      <c r="K11" s="37">
        <v>0</v>
      </c>
      <c r="L11" s="39">
        <v>0</v>
      </c>
      <c r="M11" s="45"/>
      <c r="N11" s="282">
        <v>18</v>
      </c>
      <c r="O11" s="76">
        <v>6188.9939999999997</v>
      </c>
      <c r="P11" s="76">
        <v>0.13400000000000001</v>
      </c>
      <c r="Q11" s="76">
        <v>0.36</v>
      </c>
      <c r="R11" s="76">
        <v>0</v>
      </c>
      <c r="S11" s="76">
        <v>0</v>
      </c>
      <c r="T11" s="228">
        <v>6188.5</v>
      </c>
    </row>
    <row r="12" spans="1:48" x14ac:dyDescent="0.4">
      <c r="A12" s="244" t="s">
        <v>28</v>
      </c>
      <c r="B12" s="375">
        <v>0</v>
      </c>
      <c r="C12" s="376">
        <v>0</v>
      </c>
      <c r="D12" s="231">
        <v>0</v>
      </c>
      <c r="E12" s="232">
        <v>0</v>
      </c>
      <c r="F12" s="119">
        <v>0</v>
      </c>
      <c r="G12" s="119">
        <v>0</v>
      </c>
      <c r="H12" s="119">
        <v>0</v>
      </c>
      <c r="I12" s="119">
        <v>0</v>
      </c>
      <c r="J12" s="119">
        <v>0</v>
      </c>
      <c r="K12" s="233">
        <v>0</v>
      </c>
      <c r="L12" s="231">
        <v>0</v>
      </c>
      <c r="M12" s="234">
        <v>0</v>
      </c>
      <c r="N12" s="281">
        <v>1</v>
      </c>
      <c r="O12" s="118">
        <v>0</v>
      </c>
      <c r="P12" s="118">
        <v>0</v>
      </c>
      <c r="Q12" s="118">
        <v>0</v>
      </c>
      <c r="R12" s="118">
        <v>0</v>
      </c>
      <c r="S12" s="118">
        <v>0</v>
      </c>
      <c r="T12" s="235">
        <v>0</v>
      </c>
    </row>
    <row r="13" spans="1:48" x14ac:dyDescent="0.4">
      <c r="A13" s="263" t="s">
        <v>29</v>
      </c>
      <c r="B13" s="377">
        <v>0</v>
      </c>
      <c r="C13" s="378">
        <v>0</v>
      </c>
      <c r="D13" s="38">
        <v>0</v>
      </c>
      <c r="E13" s="51">
        <v>0</v>
      </c>
      <c r="F13" s="43">
        <v>0</v>
      </c>
      <c r="G13" s="43">
        <v>0</v>
      </c>
      <c r="H13" s="43">
        <v>0</v>
      </c>
      <c r="I13" s="43">
        <v>0</v>
      </c>
      <c r="J13" s="43">
        <v>0</v>
      </c>
      <c r="K13" s="36">
        <v>0</v>
      </c>
      <c r="L13" s="38">
        <v>0</v>
      </c>
      <c r="M13" s="44">
        <v>0</v>
      </c>
      <c r="N13" s="190">
        <v>1</v>
      </c>
      <c r="O13" s="116">
        <v>0</v>
      </c>
      <c r="P13" s="116">
        <v>0</v>
      </c>
      <c r="Q13" s="116">
        <v>0</v>
      </c>
      <c r="R13" s="116">
        <v>0</v>
      </c>
      <c r="S13" s="116">
        <v>0</v>
      </c>
      <c r="T13" s="202">
        <v>0</v>
      </c>
    </row>
    <row r="14" spans="1:48" x14ac:dyDescent="0.4">
      <c r="A14" s="244" t="s">
        <v>24</v>
      </c>
      <c r="B14" s="375">
        <v>0</v>
      </c>
      <c r="C14" s="376">
        <v>1</v>
      </c>
      <c r="D14" s="231">
        <v>4</v>
      </c>
      <c r="E14" s="232">
        <v>0</v>
      </c>
      <c r="F14" s="119">
        <v>0</v>
      </c>
      <c r="G14" s="119">
        <v>0</v>
      </c>
      <c r="H14" s="119">
        <v>0</v>
      </c>
      <c r="I14" s="119">
        <v>0</v>
      </c>
      <c r="J14" s="119">
        <v>13</v>
      </c>
      <c r="K14" s="233">
        <v>0</v>
      </c>
      <c r="L14" s="231">
        <v>0</v>
      </c>
      <c r="M14" s="234">
        <v>0</v>
      </c>
      <c r="N14" s="281">
        <v>17</v>
      </c>
      <c r="O14" s="118">
        <v>7.2760000000000007</v>
      </c>
      <c r="P14" s="118">
        <v>0.18</v>
      </c>
      <c r="Q14" s="118">
        <v>0</v>
      </c>
      <c r="R14" s="118">
        <v>0</v>
      </c>
      <c r="S14" s="118">
        <v>6.0000000000000001E-3</v>
      </c>
      <c r="T14" s="235">
        <v>7.09</v>
      </c>
    </row>
    <row r="15" spans="1:48" x14ac:dyDescent="0.4">
      <c r="A15" s="263" t="s">
        <v>25</v>
      </c>
      <c r="B15" s="377">
        <v>0</v>
      </c>
      <c r="C15" s="378">
        <v>0</v>
      </c>
      <c r="D15" s="38">
        <v>3</v>
      </c>
      <c r="E15" s="51">
        <v>0</v>
      </c>
      <c r="F15" s="43">
        <v>0</v>
      </c>
      <c r="G15" s="43">
        <v>0</v>
      </c>
      <c r="H15" s="43">
        <v>0</v>
      </c>
      <c r="I15" s="43">
        <v>0</v>
      </c>
      <c r="J15" s="43">
        <v>12</v>
      </c>
      <c r="K15" s="36">
        <v>0</v>
      </c>
      <c r="L15" s="38">
        <v>0</v>
      </c>
      <c r="M15" s="44">
        <v>0</v>
      </c>
      <c r="N15" s="190">
        <v>6</v>
      </c>
      <c r="O15" s="116">
        <v>4.6900000000000004</v>
      </c>
      <c r="P15" s="116">
        <v>0</v>
      </c>
      <c r="Q15" s="116">
        <v>0</v>
      </c>
      <c r="R15" s="116">
        <v>0</v>
      </c>
      <c r="S15" s="116">
        <v>0</v>
      </c>
      <c r="T15" s="202">
        <v>4.6900000000000004</v>
      </c>
    </row>
    <row r="16" spans="1:48" x14ac:dyDescent="0.4">
      <c r="A16" s="263" t="s">
        <v>26</v>
      </c>
      <c r="B16" s="377">
        <v>0</v>
      </c>
      <c r="C16" s="378">
        <v>0</v>
      </c>
      <c r="D16" s="38">
        <v>1</v>
      </c>
      <c r="E16" s="51">
        <v>0</v>
      </c>
      <c r="F16" s="43">
        <v>0</v>
      </c>
      <c r="G16" s="43">
        <v>0</v>
      </c>
      <c r="H16" s="43">
        <v>0</v>
      </c>
      <c r="I16" s="43">
        <v>0</v>
      </c>
      <c r="J16" s="43">
        <v>0</v>
      </c>
      <c r="K16" s="36">
        <v>0</v>
      </c>
      <c r="L16" s="38">
        <v>0</v>
      </c>
      <c r="M16" s="44">
        <v>0</v>
      </c>
      <c r="N16" s="190">
        <v>5</v>
      </c>
      <c r="O16" s="116">
        <v>0.96599999999999997</v>
      </c>
      <c r="P16" s="116">
        <v>0.16</v>
      </c>
      <c r="Q16" s="116">
        <v>0</v>
      </c>
      <c r="R16" s="116">
        <v>0</v>
      </c>
      <c r="S16" s="116">
        <v>6.0000000000000001E-3</v>
      </c>
      <c r="T16" s="202">
        <v>0.8</v>
      </c>
    </row>
    <row r="17" spans="1:48" x14ac:dyDescent="0.4">
      <c r="A17" s="263" t="s">
        <v>27</v>
      </c>
      <c r="B17" s="379"/>
      <c r="C17" s="378">
        <v>1</v>
      </c>
      <c r="D17" s="38">
        <v>0</v>
      </c>
      <c r="E17" s="51">
        <v>0</v>
      </c>
      <c r="F17" s="43">
        <v>0</v>
      </c>
      <c r="G17" s="43">
        <v>0</v>
      </c>
      <c r="H17" s="43">
        <v>0</v>
      </c>
      <c r="I17" s="43">
        <v>0</v>
      </c>
      <c r="J17" s="43">
        <v>1</v>
      </c>
      <c r="K17" s="36">
        <v>0</v>
      </c>
      <c r="L17" s="38">
        <v>0</v>
      </c>
      <c r="M17" s="44">
        <v>0</v>
      </c>
      <c r="N17" s="190">
        <v>6</v>
      </c>
      <c r="O17" s="116">
        <v>1.62</v>
      </c>
      <c r="P17" s="116">
        <v>0.02</v>
      </c>
      <c r="Q17" s="116">
        <v>0</v>
      </c>
      <c r="R17" s="116">
        <v>0</v>
      </c>
      <c r="S17" s="116">
        <v>0</v>
      </c>
      <c r="T17" s="202">
        <v>1.6</v>
      </c>
    </row>
    <row r="18" spans="1:48" x14ac:dyDescent="0.4">
      <c r="A18" s="244" t="s">
        <v>30</v>
      </c>
      <c r="B18" s="375">
        <v>0</v>
      </c>
      <c r="C18" s="376">
        <v>0</v>
      </c>
      <c r="D18" s="231">
        <v>0</v>
      </c>
      <c r="E18" s="232">
        <v>0</v>
      </c>
      <c r="F18" s="119">
        <v>0</v>
      </c>
      <c r="G18" s="119">
        <v>0</v>
      </c>
      <c r="H18" s="119">
        <v>0</v>
      </c>
      <c r="I18" s="119">
        <v>0</v>
      </c>
      <c r="J18" s="119">
        <v>0</v>
      </c>
      <c r="K18" s="233">
        <v>0</v>
      </c>
      <c r="L18" s="231">
        <v>0</v>
      </c>
      <c r="M18" s="234">
        <v>0</v>
      </c>
      <c r="N18" s="281">
        <v>16</v>
      </c>
      <c r="O18" s="118">
        <v>7.3410000000000002</v>
      </c>
      <c r="P18" s="118">
        <v>6.8360000000000003</v>
      </c>
      <c r="Q18" s="118">
        <v>0.49</v>
      </c>
      <c r="R18" s="118">
        <v>0</v>
      </c>
      <c r="S18" s="118">
        <v>1.4999999999999999E-2</v>
      </c>
      <c r="T18" s="235">
        <v>0</v>
      </c>
    </row>
    <row r="19" spans="1:48" x14ac:dyDescent="0.4">
      <c r="A19" s="263" t="s">
        <v>31</v>
      </c>
      <c r="B19" s="381">
        <v>0</v>
      </c>
      <c r="C19" s="382">
        <v>0</v>
      </c>
      <c r="D19" s="38">
        <v>0</v>
      </c>
      <c r="E19" s="51">
        <v>0</v>
      </c>
      <c r="F19" s="43">
        <v>0</v>
      </c>
      <c r="G19" s="43">
        <v>0</v>
      </c>
      <c r="H19" s="43">
        <v>0</v>
      </c>
      <c r="I19" s="43">
        <v>0</v>
      </c>
      <c r="J19" s="43">
        <v>0</v>
      </c>
      <c r="K19" s="36">
        <v>0</v>
      </c>
      <c r="L19" s="38">
        <v>0</v>
      </c>
      <c r="M19" s="44">
        <v>0</v>
      </c>
      <c r="N19" s="190">
        <v>16</v>
      </c>
      <c r="O19" s="116">
        <v>7.3410000000000002</v>
      </c>
      <c r="P19" s="116">
        <v>6.8360000000000003</v>
      </c>
      <c r="Q19" s="116">
        <v>0.49</v>
      </c>
      <c r="R19" s="116">
        <v>0</v>
      </c>
      <c r="S19" s="116">
        <v>1.4999999999999999E-2</v>
      </c>
      <c r="T19" s="202">
        <v>0</v>
      </c>
    </row>
    <row r="20" spans="1:48" s="20" customFormat="1" x14ac:dyDescent="0.4">
      <c r="A20" s="246" t="s">
        <v>32</v>
      </c>
      <c r="B20" s="383">
        <v>0</v>
      </c>
      <c r="C20" s="384">
        <v>5</v>
      </c>
      <c r="D20" s="249">
        <v>9</v>
      </c>
      <c r="E20" s="250">
        <v>0</v>
      </c>
      <c r="F20" s="274">
        <v>0</v>
      </c>
      <c r="G20" s="274">
        <v>8</v>
      </c>
      <c r="H20" s="274">
        <v>0</v>
      </c>
      <c r="I20" s="274">
        <v>1</v>
      </c>
      <c r="J20" s="274">
        <v>9</v>
      </c>
      <c r="K20" s="251">
        <v>0</v>
      </c>
      <c r="L20" s="249">
        <v>0</v>
      </c>
      <c r="M20" s="252">
        <v>0</v>
      </c>
      <c r="N20" s="189">
        <v>417</v>
      </c>
      <c r="O20" s="117">
        <v>6416.4944302494005</v>
      </c>
      <c r="P20" s="117">
        <v>56.777734249399998</v>
      </c>
      <c r="Q20" s="117">
        <v>365.98269599999998</v>
      </c>
      <c r="R20" s="117">
        <v>12.644</v>
      </c>
      <c r="S20" s="117">
        <v>68.063000000000002</v>
      </c>
      <c r="T20" s="198">
        <v>5913.027</v>
      </c>
      <c r="AV20" s="81"/>
    </row>
    <row r="21" spans="1:48" x14ac:dyDescent="0.4">
      <c r="A21" s="244" t="s">
        <v>34</v>
      </c>
      <c r="B21" s="375">
        <v>0</v>
      </c>
      <c r="C21" s="376">
        <v>0</v>
      </c>
      <c r="D21" s="231">
        <v>0</v>
      </c>
      <c r="E21" s="232">
        <v>0</v>
      </c>
      <c r="F21" s="119">
        <v>0</v>
      </c>
      <c r="G21" s="119">
        <v>0</v>
      </c>
      <c r="H21" s="119">
        <v>0</v>
      </c>
      <c r="I21" s="119">
        <v>0</v>
      </c>
      <c r="J21" s="119">
        <v>0</v>
      </c>
      <c r="K21" s="233">
        <v>0</v>
      </c>
      <c r="L21" s="231">
        <v>0</v>
      </c>
      <c r="M21" s="234">
        <v>0</v>
      </c>
      <c r="N21" s="281">
        <v>176</v>
      </c>
      <c r="O21" s="118">
        <v>12.181500000000002</v>
      </c>
      <c r="P21" s="118">
        <v>4.1130000000000004</v>
      </c>
      <c r="Q21" s="118">
        <v>6.1624999999999996</v>
      </c>
      <c r="R21" s="118">
        <v>0</v>
      </c>
      <c r="S21" s="118">
        <v>0.63100000000000001</v>
      </c>
      <c r="T21" s="235">
        <v>1.2750000000000001</v>
      </c>
    </row>
    <row r="22" spans="1:48" x14ac:dyDescent="0.4">
      <c r="A22" s="263" t="s">
        <v>35</v>
      </c>
      <c r="B22" s="381">
        <v>0</v>
      </c>
      <c r="C22" s="382">
        <v>0</v>
      </c>
      <c r="D22" s="38">
        <v>0</v>
      </c>
      <c r="E22" s="51">
        <v>0</v>
      </c>
      <c r="F22" s="43">
        <v>0</v>
      </c>
      <c r="G22" s="43">
        <v>0</v>
      </c>
      <c r="H22" s="43">
        <v>0</v>
      </c>
      <c r="I22" s="43">
        <v>0</v>
      </c>
      <c r="J22" s="43">
        <v>0</v>
      </c>
      <c r="K22" s="36">
        <v>0</v>
      </c>
      <c r="L22" s="38">
        <v>0</v>
      </c>
      <c r="M22" s="44">
        <v>0</v>
      </c>
      <c r="N22" s="190">
        <v>124</v>
      </c>
      <c r="O22" s="116">
        <v>11.646000000000001</v>
      </c>
      <c r="P22" s="116">
        <v>3.8235000000000001</v>
      </c>
      <c r="Q22" s="116">
        <v>6.1014999999999997</v>
      </c>
      <c r="R22" s="116">
        <v>0</v>
      </c>
      <c r="S22" s="116">
        <v>0.63</v>
      </c>
      <c r="T22" s="202">
        <v>1.0910000000000002</v>
      </c>
    </row>
    <row r="23" spans="1:48" x14ac:dyDescent="0.4">
      <c r="A23" s="263" t="s">
        <v>36</v>
      </c>
      <c r="B23" s="381">
        <v>0</v>
      </c>
      <c r="C23" s="382">
        <v>0</v>
      </c>
      <c r="D23" s="38">
        <v>0</v>
      </c>
      <c r="E23" s="51"/>
      <c r="F23" s="43"/>
      <c r="G23" s="43"/>
      <c r="H23" s="43"/>
      <c r="I23" s="43"/>
      <c r="J23" s="43"/>
      <c r="K23" s="36"/>
      <c r="L23" s="38">
        <v>0</v>
      </c>
      <c r="M23" s="44">
        <v>0</v>
      </c>
      <c r="N23" s="190">
        <v>52</v>
      </c>
      <c r="O23" s="116">
        <v>0.53550000000000009</v>
      </c>
      <c r="P23" s="116">
        <v>0.28950000000000004</v>
      </c>
      <c r="Q23" s="116">
        <v>6.1000000000000006E-2</v>
      </c>
      <c r="R23" s="116">
        <v>0</v>
      </c>
      <c r="S23" s="116">
        <v>1E-3</v>
      </c>
      <c r="T23" s="202">
        <v>0.184</v>
      </c>
    </row>
    <row r="24" spans="1:48" x14ac:dyDescent="0.4">
      <c r="A24" s="244" t="s">
        <v>37</v>
      </c>
      <c r="B24" s="375">
        <v>0</v>
      </c>
      <c r="C24" s="376">
        <v>2</v>
      </c>
      <c r="D24" s="231">
        <v>0</v>
      </c>
      <c r="E24" s="232">
        <v>0</v>
      </c>
      <c r="F24" s="119">
        <v>0</v>
      </c>
      <c r="G24" s="119">
        <v>0</v>
      </c>
      <c r="H24" s="119">
        <v>0</v>
      </c>
      <c r="I24" s="119">
        <v>0</v>
      </c>
      <c r="J24" s="119">
        <v>0</v>
      </c>
      <c r="K24" s="233">
        <v>0</v>
      </c>
      <c r="L24" s="231">
        <v>0</v>
      </c>
      <c r="M24" s="234">
        <v>0</v>
      </c>
      <c r="N24" s="281">
        <v>1</v>
      </c>
      <c r="O24" s="118">
        <v>2E-3</v>
      </c>
      <c r="P24" s="118">
        <v>2E-3</v>
      </c>
      <c r="Q24" s="118">
        <v>0</v>
      </c>
      <c r="R24" s="118">
        <v>0</v>
      </c>
      <c r="S24" s="118">
        <v>0</v>
      </c>
      <c r="T24" s="235">
        <v>0</v>
      </c>
    </row>
    <row r="25" spans="1:48" x14ac:dyDescent="0.4">
      <c r="A25" s="263" t="s">
        <v>38</v>
      </c>
      <c r="B25" s="381">
        <v>0</v>
      </c>
      <c r="C25" s="382">
        <v>2</v>
      </c>
      <c r="D25" s="38">
        <v>0</v>
      </c>
      <c r="E25" s="51"/>
      <c r="F25" s="43"/>
      <c r="G25" s="43"/>
      <c r="H25" s="43"/>
      <c r="I25" s="43"/>
      <c r="J25" s="43"/>
      <c r="K25" s="36"/>
      <c r="L25" s="38"/>
      <c r="M25" s="44"/>
      <c r="N25" s="190">
        <v>1</v>
      </c>
      <c r="O25" s="116">
        <v>2E-3</v>
      </c>
      <c r="P25" s="116">
        <v>2E-3</v>
      </c>
      <c r="Q25" s="116"/>
      <c r="R25" s="116"/>
      <c r="S25" s="116"/>
      <c r="T25" s="202"/>
    </row>
    <row r="26" spans="1:48" x14ac:dyDescent="0.4">
      <c r="A26" s="263" t="s">
        <v>39</v>
      </c>
      <c r="B26" s="381">
        <v>0</v>
      </c>
      <c r="C26" s="382">
        <v>0</v>
      </c>
      <c r="D26" s="38">
        <v>0</v>
      </c>
      <c r="E26" s="51">
        <v>0</v>
      </c>
      <c r="F26" s="43">
        <v>0</v>
      </c>
      <c r="G26" s="43">
        <v>0</v>
      </c>
      <c r="H26" s="43">
        <v>0</v>
      </c>
      <c r="I26" s="43">
        <v>0</v>
      </c>
      <c r="J26" s="43">
        <v>0</v>
      </c>
      <c r="K26" s="36">
        <v>0</v>
      </c>
      <c r="L26" s="38">
        <v>0</v>
      </c>
      <c r="M26" s="44">
        <v>0</v>
      </c>
      <c r="N26" s="190">
        <v>0</v>
      </c>
      <c r="O26" s="116">
        <v>0</v>
      </c>
      <c r="P26" s="116">
        <v>0</v>
      </c>
      <c r="Q26" s="116">
        <v>0</v>
      </c>
      <c r="R26" s="116">
        <v>0</v>
      </c>
      <c r="S26" s="116">
        <v>0</v>
      </c>
      <c r="T26" s="202">
        <v>0</v>
      </c>
    </row>
    <row r="27" spans="1:48" x14ac:dyDescent="0.4">
      <c r="A27" s="244" t="s">
        <v>40</v>
      </c>
      <c r="B27" s="375">
        <v>0</v>
      </c>
      <c r="C27" s="376">
        <v>3</v>
      </c>
      <c r="D27" s="231">
        <v>0</v>
      </c>
      <c r="E27" s="232">
        <v>0</v>
      </c>
      <c r="F27" s="119">
        <v>0</v>
      </c>
      <c r="G27" s="119">
        <v>0</v>
      </c>
      <c r="H27" s="119">
        <v>0</v>
      </c>
      <c r="I27" s="119">
        <v>0</v>
      </c>
      <c r="J27" s="119">
        <v>9</v>
      </c>
      <c r="K27" s="233">
        <v>0</v>
      </c>
      <c r="L27" s="231">
        <v>0</v>
      </c>
      <c r="M27" s="234">
        <v>0</v>
      </c>
      <c r="N27" s="281">
        <v>128</v>
      </c>
      <c r="O27" s="118">
        <v>1307.3155999999999</v>
      </c>
      <c r="P27" s="118">
        <v>1.01</v>
      </c>
      <c r="Q27" s="118">
        <v>1.9815999999999998</v>
      </c>
      <c r="R27" s="118">
        <v>8.1440000000000001</v>
      </c>
      <c r="S27" s="118">
        <v>0</v>
      </c>
      <c r="T27" s="235">
        <v>1296.1799999999998</v>
      </c>
    </row>
    <row r="28" spans="1:48" x14ac:dyDescent="0.4">
      <c r="A28" s="263" t="s">
        <v>41</v>
      </c>
      <c r="B28" s="381">
        <v>0</v>
      </c>
      <c r="C28" s="382">
        <v>3</v>
      </c>
      <c r="D28" s="38">
        <v>0</v>
      </c>
      <c r="E28" s="51">
        <v>0</v>
      </c>
      <c r="F28" s="43">
        <v>0</v>
      </c>
      <c r="G28" s="43">
        <v>0</v>
      </c>
      <c r="H28" s="43">
        <v>0</v>
      </c>
      <c r="I28" s="43">
        <v>0</v>
      </c>
      <c r="J28" s="43">
        <v>9</v>
      </c>
      <c r="K28" s="36">
        <v>0</v>
      </c>
      <c r="L28" s="38">
        <v>0</v>
      </c>
      <c r="M28" s="44">
        <v>0</v>
      </c>
      <c r="N28" s="190">
        <v>128</v>
      </c>
      <c r="O28" s="116">
        <v>1307.3155999999999</v>
      </c>
      <c r="P28" s="116">
        <v>1.01</v>
      </c>
      <c r="Q28" s="116">
        <v>1.9815999999999998</v>
      </c>
      <c r="R28" s="116">
        <v>8.1440000000000001</v>
      </c>
      <c r="S28" s="116">
        <v>0</v>
      </c>
      <c r="T28" s="202">
        <v>1296.1799999999998</v>
      </c>
    </row>
    <row r="29" spans="1:48" x14ac:dyDescent="0.4">
      <c r="A29" s="244" t="s">
        <v>42</v>
      </c>
      <c r="B29" s="375">
        <v>0</v>
      </c>
      <c r="C29" s="376">
        <v>0</v>
      </c>
      <c r="D29" s="231">
        <v>8</v>
      </c>
      <c r="E29" s="232">
        <v>0</v>
      </c>
      <c r="F29" s="119">
        <v>0</v>
      </c>
      <c r="G29" s="119">
        <v>1</v>
      </c>
      <c r="H29" s="119">
        <v>0</v>
      </c>
      <c r="I29" s="119">
        <v>1</v>
      </c>
      <c r="J29" s="119">
        <v>0</v>
      </c>
      <c r="K29" s="233">
        <v>0</v>
      </c>
      <c r="L29" s="231">
        <v>0</v>
      </c>
      <c r="M29" s="234">
        <v>0</v>
      </c>
      <c r="N29" s="281">
        <v>43</v>
      </c>
      <c r="O29" s="118">
        <v>104.2253302494</v>
      </c>
      <c r="P29" s="118">
        <v>0.35473424940000003</v>
      </c>
      <c r="Q29" s="118">
        <v>0.31759599999999999</v>
      </c>
      <c r="R29" s="118">
        <v>1.5</v>
      </c>
      <c r="S29" s="118">
        <v>2.081</v>
      </c>
      <c r="T29" s="235">
        <v>99.972000000000008</v>
      </c>
    </row>
    <row r="30" spans="1:48" x14ac:dyDescent="0.4">
      <c r="A30" s="263" t="s">
        <v>43</v>
      </c>
      <c r="B30" s="377">
        <v>0</v>
      </c>
      <c r="C30" s="378">
        <v>0</v>
      </c>
      <c r="D30" s="38">
        <v>8</v>
      </c>
      <c r="E30" s="51">
        <v>0</v>
      </c>
      <c r="F30" s="43">
        <v>0</v>
      </c>
      <c r="G30" s="43">
        <v>1</v>
      </c>
      <c r="H30" s="43">
        <v>0</v>
      </c>
      <c r="I30" s="43">
        <v>0</v>
      </c>
      <c r="J30" s="43">
        <v>0</v>
      </c>
      <c r="K30" s="36">
        <v>0</v>
      </c>
      <c r="L30" s="38">
        <v>0</v>
      </c>
      <c r="M30" s="44">
        <v>0</v>
      </c>
      <c r="N30" s="190">
        <v>33</v>
      </c>
      <c r="O30" s="116">
        <v>102.60616024940001</v>
      </c>
      <c r="P30" s="116">
        <v>0.28845424940000003</v>
      </c>
      <c r="Q30" s="116">
        <v>0.28570600000000002</v>
      </c>
      <c r="R30" s="116">
        <v>0</v>
      </c>
      <c r="S30" s="116">
        <v>2.06</v>
      </c>
      <c r="T30" s="202">
        <v>99.972000000000008</v>
      </c>
    </row>
    <row r="31" spans="1:48" x14ac:dyDescent="0.4">
      <c r="A31" s="263" t="s">
        <v>44</v>
      </c>
      <c r="B31" s="381">
        <v>0</v>
      </c>
      <c r="C31" s="382">
        <v>0</v>
      </c>
      <c r="D31" s="38">
        <v>0</v>
      </c>
      <c r="E31" s="51">
        <v>0</v>
      </c>
      <c r="F31" s="43">
        <v>0</v>
      </c>
      <c r="G31" s="43">
        <v>0</v>
      </c>
      <c r="H31" s="43">
        <v>0</v>
      </c>
      <c r="I31" s="43">
        <v>1</v>
      </c>
      <c r="J31" s="43">
        <v>0</v>
      </c>
      <c r="K31" s="36">
        <v>0</v>
      </c>
      <c r="L31" s="38">
        <v>0</v>
      </c>
      <c r="M31" s="44">
        <v>0</v>
      </c>
      <c r="N31" s="190">
        <v>10</v>
      </c>
      <c r="O31" s="116">
        <v>1.61917</v>
      </c>
      <c r="P31" s="116">
        <v>6.6280000000000006E-2</v>
      </c>
      <c r="Q31" s="116">
        <v>3.1890000000000002E-2</v>
      </c>
      <c r="R31" s="116">
        <v>1.5</v>
      </c>
      <c r="S31" s="116">
        <v>2.1000000000000001E-2</v>
      </c>
      <c r="T31" s="202">
        <v>0</v>
      </c>
    </row>
    <row r="32" spans="1:48" x14ac:dyDescent="0.4">
      <c r="A32" s="244" t="s">
        <v>45</v>
      </c>
      <c r="B32" s="375">
        <v>0</v>
      </c>
      <c r="C32" s="376">
        <v>0</v>
      </c>
      <c r="D32" s="231">
        <v>1</v>
      </c>
      <c r="E32" s="232">
        <v>0</v>
      </c>
      <c r="F32" s="119">
        <v>0</v>
      </c>
      <c r="G32" s="119">
        <v>7</v>
      </c>
      <c r="H32" s="119">
        <v>0</v>
      </c>
      <c r="I32" s="119">
        <v>0</v>
      </c>
      <c r="J32" s="119">
        <v>0</v>
      </c>
      <c r="K32" s="233">
        <v>0</v>
      </c>
      <c r="L32" s="231">
        <v>0</v>
      </c>
      <c r="M32" s="234">
        <v>0</v>
      </c>
      <c r="N32" s="281">
        <v>69</v>
      </c>
      <c r="O32" s="118">
        <v>4992.7700000000004</v>
      </c>
      <c r="P32" s="118">
        <v>51.298000000000002</v>
      </c>
      <c r="Q32" s="118">
        <v>357.52099999999996</v>
      </c>
      <c r="R32" s="118">
        <v>3</v>
      </c>
      <c r="S32" s="118">
        <v>65.350999999999999</v>
      </c>
      <c r="T32" s="235">
        <v>4515.6000000000004</v>
      </c>
    </row>
    <row r="33" spans="1:48" x14ac:dyDescent="0.4">
      <c r="A33" s="263" t="s">
        <v>46</v>
      </c>
      <c r="B33" s="377">
        <v>0</v>
      </c>
      <c r="C33" s="378">
        <v>0</v>
      </c>
      <c r="D33" s="33">
        <v>1</v>
      </c>
      <c r="E33" s="51">
        <v>0</v>
      </c>
      <c r="F33" s="43">
        <v>0</v>
      </c>
      <c r="G33" s="43">
        <v>7</v>
      </c>
      <c r="H33" s="43">
        <v>0</v>
      </c>
      <c r="I33" s="43">
        <v>0</v>
      </c>
      <c r="J33" s="43">
        <v>0</v>
      </c>
      <c r="K33" s="36">
        <v>0</v>
      </c>
      <c r="L33" s="38">
        <v>0</v>
      </c>
      <c r="M33" s="44">
        <v>0</v>
      </c>
      <c r="N33" s="190">
        <v>69</v>
      </c>
      <c r="O33" s="116">
        <v>4992.7700000000004</v>
      </c>
      <c r="P33" s="116">
        <v>51.298000000000002</v>
      </c>
      <c r="Q33" s="116">
        <v>357.52099999999996</v>
      </c>
      <c r="R33" s="116">
        <v>3</v>
      </c>
      <c r="S33" s="116">
        <v>65.350999999999999</v>
      </c>
      <c r="T33" s="202">
        <v>4515.6000000000004</v>
      </c>
    </row>
    <row r="34" spans="1:48" s="20" customFormat="1" x14ac:dyDescent="0.4">
      <c r="A34" s="246" t="s">
        <v>47</v>
      </c>
      <c r="B34" s="383">
        <v>0</v>
      </c>
      <c r="C34" s="384">
        <v>7</v>
      </c>
      <c r="D34" s="249">
        <v>5</v>
      </c>
      <c r="E34" s="250">
        <v>26</v>
      </c>
      <c r="F34" s="274">
        <v>4</v>
      </c>
      <c r="G34" s="274">
        <v>3</v>
      </c>
      <c r="H34" s="274">
        <v>0</v>
      </c>
      <c r="I34" s="274">
        <v>16</v>
      </c>
      <c r="J34" s="274">
        <v>1</v>
      </c>
      <c r="K34" s="251">
        <v>1</v>
      </c>
      <c r="L34" s="249">
        <v>0</v>
      </c>
      <c r="M34" s="252">
        <v>0</v>
      </c>
      <c r="N34" s="189">
        <v>315</v>
      </c>
      <c r="O34" s="117">
        <v>29148.374112740003</v>
      </c>
      <c r="P34" s="117">
        <v>4663.6774813000011</v>
      </c>
      <c r="Q34" s="117">
        <v>1012.8719333</v>
      </c>
      <c r="R34" s="117">
        <v>1.2553525000000001</v>
      </c>
      <c r="S34" s="117">
        <v>12145.686621640003</v>
      </c>
      <c r="T34" s="198">
        <v>11420.556628</v>
      </c>
      <c r="AV34" s="81"/>
    </row>
    <row r="35" spans="1:48" x14ac:dyDescent="0.4">
      <c r="A35" s="244" t="s">
        <v>48</v>
      </c>
      <c r="B35" s="375">
        <v>0</v>
      </c>
      <c r="C35" s="376">
        <v>0</v>
      </c>
      <c r="D35" s="231">
        <v>0</v>
      </c>
      <c r="E35" s="232">
        <v>0</v>
      </c>
      <c r="F35" s="119">
        <v>0</v>
      </c>
      <c r="G35" s="119">
        <v>1</v>
      </c>
      <c r="H35" s="119">
        <v>0</v>
      </c>
      <c r="I35" s="119">
        <v>0</v>
      </c>
      <c r="J35" s="119">
        <v>0</v>
      </c>
      <c r="K35" s="233">
        <v>0</v>
      </c>
      <c r="L35" s="231">
        <v>0</v>
      </c>
      <c r="M35" s="234">
        <v>0</v>
      </c>
      <c r="N35" s="281">
        <v>25</v>
      </c>
      <c r="O35" s="118">
        <v>1400.6224999999999</v>
      </c>
      <c r="P35" s="118">
        <v>0.40749999999999997</v>
      </c>
      <c r="Q35" s="118">
        <v>8.5000000000000006E-2</v>
      </c>
      <c r="R35" s="118">
        <v>0</v>
      </c>
      <c r="S35" s="118">
        <v>0.03</v>
      </c>
      <c r="T35" s="235">
        <v>1400.1</v>
      </c>
    </row>
    <row r="36" spans="1:48" x14ac:dyDescent="0.4">
      <c r="A36" s="263" t="s">
        <v>49</v>
      </c>
      <c r="B36" s="381">
        <v>0</v>
      </c>
      <c r="C36" s="382">
        <v>0</v>
      </c>
      <c r="D36" s="38">
        <v>0</v>
      </c>
      <c r="E36" s="51">
        <v>0</v>
      </c>
      <c r="F36" s="43">
        <v>0</v>
      </c>
      <c r="G36" s="43">
        <v>1</v>
      </c>
      <c r="H36" s="43">
        <v>0</v>
      </c>
      <c r="I36" s="43">
        <v>0</v>
      </c>
      <c r="J36" s="43">
        <v>0</v>
      </c>
      <c r="K36" s="36">
        <v>0</v>
      </c>
      <c r="L36" s="38">
        <v>0</v>
      </c>
      <c r="M36" s="44">
        <v>0</v>
      </c>
      <c r="N36" s="190">
        <v>25</v>
      </c>
      <c r="O36" s="116">
        <v>1400.6224999999999</v>
      </c>
      <c r="P36" s="116">
        <v>0.40749999999999997</v>
      </c>
      <c r="Q36" s="116">
        <v>8.5000000000000006E-2</v>
      </c>
      <c r="R36" s="116">
        <v>0</v>
      </c>
      <c r="S36" s="116">
        <v>0.03</v>
      </c>
      <c r="T36" s="202">
        <v>1400.1</v>
      </c>
    </row>
    <row r="37" spans="1:48" x14ac:dyDescent="0.4">
      <c r="A37" s="263" t="s">
        <v>39</v>
      </c>
      <c r="B37" s="381">
        <v>0</v>
      </c>
      <c r="C37" s="382">
        <v>0</v>
      </c>
      <c r="D37" s="38">
        <v>0</v>
      </c>
      <c r="E37" s="51">
        <v>0</v>
      </c>
      <c r="F37" s="43">
        <v>0</v>
      </c>
      <c r="G37" s="43">
        <v>0</v>
      </c>
      <c r="H37" s="43">
        <v>0</v>
      </c>
      <c r="I37" s="43">
        <v>0</v>
      </c>
      <c r="J37" s="43">
        <v>0</v>
      </c>
      <c r="K37" s="36">
        <v>0</v>
      </c>
      <c r="L37" s="38">
        <v>0</v>
      </c>
      <c r="M37" s="44">
        <v>0</v>
      </c>
      <c r="N37" s="190">
        <v>0</v>
      </c>
      <c r="O37" s="116">
        <v>0</v>
      </c>
      <c r="P37" s="116">
        <v>0</v>
      </c>
      <c r="Q37" s="116">
        <v>0</v>
      </c>
      <c r="R37" s="116">
        <v>0</v>
      </c>
      <c r="S37" s="116">
        <v>0</v>
      </c>
      <c r="T37" s="202">
        <v>0</v>
      </c>
    </row>
    <row r="38" spans="1:48" hidden="1" x14ac:dyDescent="0.4">
      <c r="A38" s="263" t="s">
        <v>101</v>
      </c>
      <c r="B38" s="385"/>
      <c r="C38" s="386"/>
      <c r="D38" s="38"/>
      <c r="E38" s="51"/>
      <c r="F38" s="43"/>
      <c r="G38" s="43"/>
      <c r="H38" s="43"/>
      <c r="I38" s="43"/>
      <c r="J38" s="43"/>
      <c r="K38" s="36"/>
      <c r="L38" s="38"/>
      <c r="M38" s="44"/>
      <c r="N38" s="190"/>
      <c r="O38" s="116"/>
      <c r="P38" s="116"/>
      <c r="Q38" s="116"/>
      <c r="R38" s="116"/>
      <c r="S38" s="116"/>
      <c r="T38" s="202"/>
    </row>
    <row r="39" spans="1:48" hidden="1" x14ac:dyDescent="0.4">
      <c r="A39" s="263" t="s">
        <v>102</v>
      </c>
      <c r="B39" s="385"/>
      <c r="C39" s="386"/>
      <c r="D39" s="38"/>
      <c r="E39" s="51"/>
      <c r="F39" s="43"/>
      <c r="G39" s="43"/>
      <c r="H39" s="43"/>
      <c r="I39" s="43"/>
      <c r="J39" s="43"/>
      <c r="K39" s="36"/>
      <c r="L39" s="38"/>
      <c r="M39" s="44"/>
      <c r="N39" s="190"/>
      <c r="O39" s="116"/>
      <c r="P39" s="116"/>
      <c r="Q39" s="116"/>
      <c r="R39" s="116"/>
      <c r="S39" s="116"/>
      <c r="T39" s="202"/>
    </row>
    <row r="40" spans="1:48" hidden="1" x14ac:dyDescent="0.4">
      <c r="A40" s="263" t="s">
        <v>103</v>
      </c>
      <c r="B40" s="385"/>
      <c r="C40" s="386"/>
      <c r="D40" s="38"/>
      <c r="E40" s="51"/>
      <c r="F40" s="43"/>
      <c r="G40" s="43"/>
      <c r="H40" s="43"/>
      <c r="I40" s="43"/>
      <c r="J40" s="43"/>
      <c r="K40" s="36"/>
      <c r="L40" s="38"/>
      <c r="M40" s="44"/>
      <c r="N40" s="190"/>
      <c r="O40" s="116"/>
      <c r="P40" s="116"/>
      <c r="Q40" s="116"/>
      <c r="R40" s="116"/>
      <c r="S40" s="116"/>
      <c r="T40" s="202"/>
    </row>
    <row r="41" spans="1:48" x14ac:dyDescent="0.4">
      <c r="A41" s="244" t="s">
        <v>50</v>
      </c>
      <c r="B41" s="375">
        <v>0</v>
      </c>
      <c r="C41" s="376">
        <v>7</v>
      </c>
      <c r="D41" s="231">
        <v>5</v>
      </c>
      <c r="E41" s="232">
        <v>26</v>
      </c>
      <c r="F41" s="119">
        <v>4</v>
      </c>
      <c r="G41" s="119">
        <v>2</v>
      </c>
      <c r="H41" s="119">
        <v>0</v>
      </c>
      <c r="I41" s="119">
        <v>16</v>
      </c>
      <c r="J41" s="119">
        <v>1</v>
      </c>
      <c r="K41" s="233">
        <v>1</v>
      </c>
      <c r="L41" s="231">
        <v>0</v>
      </c>
      <c r="M41" s="234">
        <v>0</v>
      </c>
      <c r="N41" s="281">
        <v>290</v>
      </c>
      <c r="O41" s="118">
        <v>27747.751612740001</v>
      </c>
      <c r="P41" s="118">
        <v>4663.2699813000008</v>
      </c>
      <c r="Q41" s="118">
        <v>1012.7869333</v>
      </c>
      <c r="R41" s="118">
        <v>1.2553525000000001</v>
      </c>
      <c r="S41" s="118">
        <v>12145.656621640002</v>
      </c>
      <c r="T41" s="235">
        <v>10020.456628</v>
      </c>
    </row>
    <row r="42" spans="1:48" x14ac:dyDescent="0.4">
      <c r="A42" s="263" t="s">
        <v>51</v>
      </c>
      <c r="B42" s="381">
        <v>0</v>
      </c>
      <c r="C42" s="387">
        <v>1</v>
      </c>
      <c r="D42" s="40">
        <v>0</v>
      </c>
      <c r="E42" s="51">
        <v>0</v>
      </c>
      <c r="F42" s="43">
        <v>0</v>
      </c>
      <c r="G42" s="43">
        <v>0</v>
      </c>
      <c r="H42" s="43">
        <v>0</v>
      </c>
      <c r="I42" s="43">
        <v>0</v>
      </c>
      <c r="J42" s="43">
        <v>0</v>
      </c>
      <c r="K42" s="36">
        <v>0</v>
      </c>
      <c r="L42" s="38"/>
      <c r="M42" s="44">
        <v>0</v>
      </c>
      <c r="N42" s="190">
        <v>6</v>
      </c>
      <c r="O42" s="116">
        <v>114.74</v>
      </c>
      <c r="P42" s="116">
        <v>0</v>
      </c>
      <c r="Q42" s="116">
        <v>0.01</v>
      </c>
      <c r="R42" s="116">
        <v>0</v>
      </c>
      <c r="S42" s="116">
        <v>0.04</v>
      </c>
      <c r="T42" s="202">
        <v>114.7</v>
      </c>
    </row>
    <row r="43" spans="1:48" x14ac:dyDescent="0.4">
      <c r="A43" s="263" t="s">
        <v>39</v>
      </c>
      <c r="B43" s="381">
        <v>0</v>
      </c>
      <c r="C43" s="387">
        <v>1</v>
      </c>
      <c r="D43" s="40">
        <v>0</v>
      </c>
      <c r="E43" s="51">
        <v>0</v>
      </c>
      <c r="F43" s="43">
        <v>0</v>
      </c>
      <c r="G43" s="43">
        <v>0</v>
      </c>
      <c r="H43" s="43">
        <v>0</v>
      </c>
      <c r="I43" s="43">
        <v>0</v>
      </c>
      <c r="J43" s="43">
        <v>0</v>
      </c>
      <c r="K43" s="36">
        <v>0</v>
      </c>
      <c r="L43" s="38">
        <v>0</v>
      </c>
      <c r="M43" s="44">
        <v>0</v>
      </c>
      <c r="N43" s="190">
        <v>0</v>
      </c>
      <c r="O43" s="116">
        <v>0</v>
      </c>
      <c r="P43" s="116">
        <v>0</v>
      </c>
      <c r="Q43" s="116">
        <v>0</v>
      </c>
      <c r="R43" s="116">
        <v>0</v>
      </c>
      <c r="S43" s="116">
        <v>0</v>
      </c>
      <c r="T43" s="202">
        <v>0.22730400000000001</v>
      </c>
    </row>
    <row r="44" spans="1:48" hidden="1" x14ac:dyDescent="0.4">
      <c r="A44" s="263" t="s">
        <v>104</v>
      </c>
      <c r="B44" s="381"/>
      <c r="C44" s="387"/>
      <c r="D44" s="40"/>
      <c r="E44" s="51"/>
      <c r="F44" s="43"/>
      <c r="G44" s="43"/>
      <c r="H44" s="43"/>
      <c r="I44" s="43"/>
      <c r="J44" s="43"/>
      <c r="K44" s="36"/>
      <c r="L44" s="38"/>
      <c r="M44" s="44"/>
      <c r="N44" s="190"/>
      <c r="O44" s="116"/>
      <c r="P44" s="116"/>
      <c r="Q44" s="116"/>
      <c r="R44" s="116"/>
      <c r="S44" s="116"/>
      <c r="T44" s="202"/>
    </row>
    <row r="45" spans="1:48" hidden="1" x14ac:dyDescent="0.4">
      <c r="A45" s="263" t="s">
        <v>105</v>
      </c>
      <c r="B45" s="381"/>
      <c r="C45" s="387"/>
      <c r="D45" s="40"/>
      <c r="E45" s="51"/>
      <c r="F45" s="43"/>
      <c r="G45" s="43"/>
      <c r="H45" s="43"/>
      <c r="I45" s="43"/>
      <c r="J45" s="43"/>
      <c r="K45" s="36"/>
      <c r="L45" s="38"/>
      <c r="M45" s="44"/>
      <c r="N45" s="190"/>
      <c r="O45" s="116"/>
      <c r="P45" s="116"/>
      <c r="Q45" s="116"/>
      <c r="R45" s="116"/>
      <c r="S45" s="116"/>
      <c r="T45" s="202"/>
    </row>
    <row r="46" spans="1:48" hidden="1" x14ac:dyDescent="0.4">
      <c r="A46" s="263" t="s">
        <v>106</v>
      </c>
      <c r="B46" s="381"/>
      <c r="C46" s="387">
        <v>1</v>
      </c>
      <c r="D46" s="40"/>
      <c r="E46" s="51"/>
      <c r="F46" s="43"/>
      <c r="G46" s="43"/>
      <c r="H46" s="43"/>
      <c r="I46" s="43"/>
      <c r="J46" s="43"/>
      <c r="K46" s="36"/>
      <c r="L46" s="38"/>
      <c r="M46" s="44"/>
      <c r="N46" s="190"/>
      <c r="O46" s="116"/>
      <c r="P46" s="116"/>
      <c r="Q46" s="116"/>
      <c r="R46" s="116"/>
      <c r="S46" s="116"/>
      <c r="T46" s="202">
        <v>0.22730400000000001</v>
      </c>
    </row>
    <row r="47" spans="1:48" hidden="1" x14ac:dyDescent="0.4">
      <c r="A47" s="263" t="s">
        <v>107</v>
      </c>
      <c r="B47" s="381"/>
      <c r="C47" s="387"/>
      <c r="D47" s="40"/>
      <c r="E47" s="51"/>
      <c r="F47" s="43"/>
      <c r="G47" s="43"/>
      <c r="H47" s="43"/>
      <c r="I47" s="43"/>
      <c r="J47" s="43"/>
      <c r="K47" s="36"/>
      <c r="L47" s="38"/>
      <c r="M47" s="44"/>
      <c r="N47" s="190"/>
      <c r="O47" s="116"/>
      <c r="P47" s="116"/>
      <c r="Q47" s="116"/>
      <c r="R47" s="116"/>
      <c r="S47" s="116"/>
      <c r="T47" s="202"/>
    </row>
    <row r="48" spans="1:48" hidden="1" x14ac:dyDescent="0.4">
      <c r="A48" s="263" t="s">
        <v>108</v>
      </c>
      <c r="B48" s="381"/>
      <c r="C48" s="387"/>
      <c r="D48" s="40"/>
      <c r="E48" s="51"/>
      <c r="F48" s="43"/>
      <c r="G48" s="43"/>
      <c r="H48" s="43"/>
      <c r="I48" s="43"/>
      <c r="J48" s="43"/>
      <c r="K48" s="36"/>
      <c r="L48" s="38"/>
      <c r="M48" s="44"/>
      <c r="N48" s="190"/>
      <c r="O48" s="116"/>
      <c r="P48" s="116"/>
      <c r="Q48" s="116"/>
      <c r="R48" s="116"/>
      <c r="S48" s="116"/>
      <c r="T48" s="202"/>
    </row>
    <row r="49" spans="1:20" hidden="1" x14ac:dyDescent="0.4">
      <c r="A49" s="263" t="s">
        <v>109</v>
      </c>
      <c r="B49" s="381"/>
      <c r="C49" s="387"/>
      <c r="D49" s="40"/>
      <c r="E49" s="51"/>
      <c r="F49" s="43"/>
      <c r="G49" s="43"/>
      <c r="H49" s="43"/>
      <c r="I49" s="43"/>
      <c r="J49" s="43"/>
      <c r="K49" s="36"/>
      <c r="L49" s="38"/>
      <c r="M49" s="44"/>
      <c r="N49" s="190"/>
      <c r="O49" s="116"/>
      <c r="P49" s="116"/>
      <c r="Q49" s="116"/>
      <c r="R49" s="116"/>
      <c r="S49" s="116"/>
      <c r="T49" s="202"/>
    </row>
    <row r="50" spans="1:20" hidden="1" x14ac:dyDescent="0.4">
      <c r="A50" s="263" t="s">
        <v>110</v>
      </c>
      <c r="B50" s="381"/>
      <c r="C50" s="387"/>
      <c r="D50" s="40"/>
      <c r="E50" s="51"/>
      <c r="F50" s="43"/>
      <c r="G50" s="43"/>
      <c r="H50" s="43"/>
      <c r="I50" s="43"/>
      <c r="J50" s="43"/>
      <c r="K50" s="36"/>
      <c r="L50" s="38"/>
      <c r="M50" s="44"/>
      <c r="N50" s="190"/>
      <c r="O50" s="116"/>
      <c r="P50" s="116"/>
      <c r="Q50" s="116"/>
      <c r="R50" s="116"/>
      <c r="S50" s="116"/>
      <c r="T50" s="202"/>
    </row>
    <row r="51" spans="1:20" x14ac:dyDescent="0.4">
      <c r="A51" s="275" t="s">
        <v>52</v>
      </c>
      <c r="B51" s="388">
        <v>0</v>
      </c>
      <c r="C51" s="389">
        <v>5</v>
      </c>
      <c r="D51" s="253">
        <v>5</v>
      </c>
      <c r="E51" s="254">
        <v>26</v>
      </c>
      <c r="F51" s="276">
        <v>4</v>
      </c>
      <c r="G51" s="276">
        <v>2</v>
      </c>
      <c r="H51" s="276">
        <v>0</v>
      </c>
      <c r="I51" s="276">
        <v>16</v>
      </c>
      <c r="J51" s="276">
        <v>1</v>
      </c>
      <c r="K51" s="255">
        <v>1</v>
      </c>
      <c r="L51" s="256">
        <v>0</v>
      </c>
      <c r="M51" s="257">
        <v>0</v>
      </c>
      <c r="N51" s="283">
        <v>284</v>
      </c>
      <c r="O51" s="258">
        <v>27633.01161274</v>
      </c>
      <c r="P51" s="258">
        <v>4663.2699813000008</v>
      </c>
      <c r="Q51" s="258">
        <v>1012.7769333</v>
      </c>
      <c r="R51" s="258">
        <v>1.2553525000000001</v>
      </c>
      <c r="S51" s="258">
        <v>12145.616621640002</v>
      </c>
      <c r="T51" s="259">
        <v>9905.5293239999992</v>
      </c>
    </row>
    <row r="52" spans="1:20" x14ac:dyDescent="0.4">
      <c r="A52" s="263" t="s">
        <v>53</v>
      </c>
      <c r="B52" s="381">
        <v>0</v>
      </c>
      <c r="C52" s="387">
        <v>1</v>
      </c>
      <c r="D52" s="40">
        <v>0</v>
      </c>
      <c r="E52" s="51">
        <v>0</v>
      </c>
      <c r="F52" s="43">
        <v>0</v>
      </c>
      <c r="G52" s="43">
        <v>0</v>
      </c>
      <c r="H52" s="43">
        <v>0</v>
      </c>
      <c r="I52" s="43">
        <v>0</v>
      </c>
      <c r="J52" s="43">
        <v>0</v>
      </c>
      <c r="K52" s="36">
        <v>0</v>
      </c>
      <c r="L52" s="38">
        <v>0</v>
      </c>
      <c r="M52" s="44">
        <v>0</v>
      </c>
      <c r="N52" s="190">
        <v>29</v>
      </c>
      <c r="O52" s="116">
        <v>51.664000000000001</v>
      </c>
      <c r="P52" s="116">
        <v>141.13060000000002</v>
      </c>
      <c r="Q52" s="116">
        <v>1.5660000000000001</v>
      </c>
      <c r="R52" s="116">
        <v>0.309</v>
      </c>
      <c r="S52" s="116">
        <v>2.2103999999999999</v>
      </c>
      <c r="T52" s="202">
        <v>1.8846000000000001</v>
      </c>
    </row>
    <row r="53" spans="1:20" x14ac:dyDescent="0.4">
      <c r="A53" s="263" t="s">
        <v>54</v>
      </c>
      <c r="B53" s="381">
        <v>0</v>
      </c>
      <c r="C53" s="387">
        <v>4</v>
      </c>
      <c r="D53" s="40">
        <v>5</v>
      </c>
      <c r="E53" s="51">
        <v>26</v>
      </c>
      <c r="F53" s="43">
        <v>4</v>
      </c>
      <c r="G53" s="43">
        <v>2</v>
      </c>
      <c r="H53" s="43">
        <v>0</v>
      </c>
      <c r="I53" s="43">
        <v>16</v>
      </c>
      <c r="J53" s="43">
        <v>1</v>
      </c>
      <c r="K53" s="36">
        <v>1</v>
      </c>
      <c r="L53" s="38">
        <v>0</v>
      </c>
      <c r="M53" s="44">
        <v>0</v>
      </c>
      <c r="N53" s="190">
        <v>141</v>
      </c>
      <c r="O53" s="116">
        <v>26360.51261274</v>
      </c>
      <c r="P53" s="116">
        <v>4148.5443813000002</v>
      </c>
      <c r="Q53" s="116">
        <v>996.05493330000002</v>
      </c>
      <c r="R53" s="116">
        <v>0.94635250000000004</v>
      </c>
      <c r="S53" s="116">
        <v>12067.902221640001</v>
      </c>
      <c r="T53" s="228">
        <v>9147.0647239999998</v>
      </c>
    </row>
    <row r="54" spans="1:20" x14ac:dyDescent="0.4">
      <c r="A54" s="263" t="s">
        <v>58</v>
      </c>
      <c r="B54" s="381">
        <v>0</v>
      </c>
      <c r="C54" s="387">
        <v>0</v>
      </c>
      <c r="D54" s="40">
        <v>0</v>
      </c>
      <c r="E54" s="51">
        <v>0</v>
      </c>
      <c r="F54" s="43">
        <v>0</v>
      </c>
      <c r="G54" s="43">
        <v>0</v>
      </c>
      <c r="H54" s="43">
        <v>0</v>
      </c>
      <c r="I54" s="43">
        <v>0</v>
      </c>
      <c r="J54" s="43">
        <v>0</v>
      </c>
      <c r="K54" s="36">
        <v>0</v>
      </c>
      <c r="L54" s="38">
        <v>0</v>
      </c>
      <c r="M54" s="44">
        <v>0</v>
      </c>
      <c r="N54" s="190">
        <v>0</v>
      </c>
      <c r="O54" s="116">
        <v>0</v>
      </c>
      <c r="P54" s="116">
        <v>0</v>
      </c>
      <c r="Q54" s="116">
        <v>0</v>
      </c>
      <c r="R54" s="116">
        <v>0</v>
      </c>
      <c r="S54" s="116">
        <v>0</v>
      </c>
      <c r="T54" s="202">
        <v>0</v>
      </c>
    </row>
    <row r="55" spans="1:20" x14ac:dyDescent="0.4">
      <c r="A55" s="263" t="s">
        <v>55</v>
      </c>
      <c r="B55" s="381">
        <v>0</v>
      </c>
      <c r="C55" s="382">
        <v>0</v>
      </c>
      <c r="D55" s="38">
        <v>0</v>
      </c>
      <c r="E55" s="51">
        <v>0</v>
      </c>
      <c r="F55" s="43">
        <v>0</v>
      </c>
      <c r="G55" s="43">
        <v>0</v>
      </c>
      <c r="H55" s="43">
        <v>0</v>
      </c>
      <c r="I55" s="43">
        <v>0</v>
      </c>
      <c r="J55" s="43">
        <v>0</v>
      </c>
      <c r="K55" s="36">
        <v>0</v>
      </c>
      <c r="L55" s="38">
        <v>0</v>
      </c>
      <c r="M55" s="44">
        <v>0</v>
      </c>
      <c r="N55" s="190">
        <v>21</v>
      </c>
      <c r="O55" s="116">
        <v>955</v>
      </c>
      <c r="P55" s="116">
        <v>370</v>
      </c>
      <c r="Q55" s="116">
        <v>10</v>
      </c>
      <c r="R55" s="116">
        <v>0</v>
      </c>
      <c r="S55" s="116">
        <v>75</v>
      </c>
      <c r="T55" s="202">
        <v>500</v>
      </c>
    </row>
    <row r="56" spans="1:20" ht="15" thickBot="1" x14ac:dyDescent="0.45">
      <c r="A56" s="277" t="s">
        <v>235</v>
      </c>
      <c r="B56" s="390">
        <v>0</v>
      </c>
      <c r="C56" s="391">
        <v>0</v>
      </c>
      <c r="D56" s="278">
        <v>0</v>
      </c>
      <c r="E56" s="278">
        <v>0</v>
      </c>
      <c r="F56" s="279">
        <v>0</v>
      </c>
      <c r="G56" s="279">
        <v>0</v>
      </c>
      <c r="H56" s="279">
        <v>0</v>
      </c>
      <c r="I56" s="279">
        <v>0</v>
      </c>
      <c r="J56" s="279">
        <v>0</v>
      </c>
      <c r="K56" s="279">
        <v>0</v>
      </c>
      <c r="L56" s="278">
        <v>0</v>
      </c>
      <c r="M56" s="280">
        <v>0</v>
      </c>
      <c r="N56" s="284">
        <v>93</v>
      </c>
      <c r="O56" s="229">
        <v>265.83499999999998</v>
      </c>
      <c r="P56" s="229">
        <v>3.5950000000000002</v>
      </c>
      <c r="Q56" s="229">
        <v>5.1559999999999997</v>
      </c>
      <c r="R56" s="229">
        <v>0</v>
      </c>
      <c r="S56" s="229">
        <v>0.504</v>
      </c>
      <c r="T56" s="230">
        <v>256.58</v>
      </c>
    </row>
  </sheetData>
  <sheetProtection algorithmName="SHA-512" hashValue="UZtIqDwrThcsl7i9fyIO/o/kZt2OywuaRHwu8cMn5/8l+2Cvf2qArlg+FCYAAd0Oa8KqEBEyI01C9oFgOsyHeA==" saltValue="t6cGXIVCCt8g05jMkYHZxw==" spinCount="100000" sheet="1" objects="1" scenarios="1"/>
  <mergeCells count="2">
    <mergeCell ref="B1:C1"/>
    <mergeCell ref="N1:T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447EE-C613-434A-A13B-2726EB972316}">
  <sheetPr codeName="Sheet4"/>
  <dimension ref="A1:BU59"/>
  <sheetViews>
    <sheetView showGridLines="0" zoomScale="90" zoomScaleNormal="90" workbookViewId="0">
      <pane xSplit="1" ySplit="3" topLeftCell="AG4" activePane="bottomRight" state="frozen"/>
      <selection activeCell="D9" sqref="D9"/>
      <selection pane="topRight" activeCell="D9" sqref="D9"/>
      <selection pane="bottomLeft" activeCell="D9" sqref="D9"/>
      <selection pane="bottomRight" activeCell="BU15" sqref="BU15"/>
    </sheetView>
  </sheetViews>
  <sheetFormatPr defaultColWidth="9.53515625" defaultRowHeight="14.25" customHeight="1" x14ac:dyDescent="0.4"/>
  <cols>
    <col min="1" max="1" width="38.07421875" style="27" customWidth="1"/>
    <col min="2" max="2" width="13.3046875" style="27" customWidth="1"/>
    <col min="3" max="4" width="11.3046875" style="27" customWidth="1"/>
    <col min="5" max="5" width="12.3046875" style="27" customWidth="1"/>
    <col min="6" max="6" width="11.3046875" style="27" customWidth="1"/>
    <col min="7" max="7" width="12.53515625" style="27" customWidth="1"/>
    <col min="8" max="8" width="11.3046875" style="27" customWidth="1"/>
    <col min="9" max="9" width="11.3046875" style="27" hidden="1" customWidth="1"/>
    <col min="10" max="12" width="11.3046875" style="27" customWidth="1"/>
    <col min="13" max="13" width="12.07421875" style="27" customWidth="1"/>
    <col min="14" max="14" width="11.3046875" style="27" customWidth="1"/>
    <col min="15" max="15" width="12.07421875" style="27" customWidth="1"/>
    <col min="16" max="16" width="10.4609375" style="27" customWidth="1"/>
    <col min="17" max="17" width="11" style="27" customWidth="1"/>
    <col min="18" max="20" width="11.3046875" style="27" customWidth="1"/>
    <col min="21" max="21" width="9.3046875" style="27" bestFit="1" customWidth="1"/>
    <col min="22" max="22" width="10.53515625" style="27" customWidth="1"/>
    <col min="23" max="23" width="8.53515625" style="27" bestFit="1" customWidth="1"/>
    <col min="24" max="24" width="14" style="27" customWidth="1"/>
    <col min="25" max="25" width="8.07421875" style="27" customWidth="1"/>
    <col min="26" max="26" width="12" style="27" hidden="1" customWidth="1"/>
    <col min="27" max="27" width="9.84375" style="27" hidden="1" customWidth="1"/>
    <col min="28" max="28" width="5.4609375" style="27" hidden="1" customWidth="1"/>
    <col min="29" max="29" width="7.69140625" style="27" customWidth="1"/>
    <col min="30" max="30" width="8.53515625" style="9" bestFit="1" customWidth="1"/>
    <col min="31" max="31" width="11.3046875" style="25" customWidth="1"/>
    <col min="32" max="32" width="14.3046875" style="9" customWidth="1"/>
    <col min="33" max="33" width="10" style="27" customWidth="1"/>
    <col min="34" max="34" width="5.4609375" style="27" hidden="1" customWidth="1"/>
    <col min="35" max="35" width="10.4609375" style="27" hidden="1" customWidth="1"/>
    <col min="36" max="36" width="11" style="27" hidden="1" customWidth="1"/>
    <col min="37" max="37" width="7.4609375" style="27" bestFit="1" customWidth="1"/>
    <col min="38" max="38" width="9.69140625" style="6" customWidth="1"/>
    <col min="39" max="39" width="11.4609375" style="27" customWidth="1"/>
    <col min="40" max="40" width="11.53515625" style="27" customWidth="1"/>
    <col min="41" max="41" width="12.69140625" style="27" customWidth="1"/>
    <col min="42" max="42" width="11.53515625" style="27" customWidth="1"/>
    <col min="43" max="43" width="13.4609375" style="27" customWidth="1"/>
    <col min="44" max="44" width="11.53515625" style="27" customWidth="1"/>
    <col min="45" max="45" width="12.69140625" style="27" customWidth="1"/>
    <col min="46" max="46" width="11.53515625" style="27" customWidth="1"/>
    <col min="47" max="47" width="14.69140625" style="27" customWidth="1"/>
    <col min="48" max="48" width="13" style="27" customWidth="1"/>
    <col min="49" max="49" width="12.4609375" style="27" hidden="1" customWidth="1"/>
    <col min="50" max="50" width="15" style="27" hidden="1" customWidth="1"/>
    <col min="51" max="51" width="13.4609375" style="27" hidden="1" customWidth="1"/>
    <col min="52" max="52" width="14.53515625" style="27" hidden="1" customWidth="1"/>
    <col min="53" max="53" width="14" style="27" hidden="1" customWidth="1"/>
    <col min="54" max="54" width="16.4609375" style="27" hidden="1" customWidth="1" collapsed="1"/>
    <col min="55" max="55" width="11.4609375" style="27" hidden="1" customWidth="1"/>
    <col min="56" max="57" width="13.69140625" style="27" hidden="1" customWidth="1"/>
    <col min="58" max="58" width="30.69140625" style="16" hidden="1" customWidth="1"/>
    <col min="59" max="59" width="55.07421875" style="16" hidden="1" customWidth="1"/>
    <col min="60" max="60" width="26" style="16" hidden="1" customWidth="1"/>
    <col min="61" max="61" width="20.69140625" style="16" hidden="1" customWidth="1"/>
    <col min="62" max="62" width="22.53515625" style="16" hidden="1" customWidth="1"/>
    <col min="63" max="63" width="19" style="16" hidden="1" customWidth="1"/>
    <col min="64" max="64" width="27.84375" style="16" hidden="1" customWidth="1"/>
    <col min="65" max="65" width="19.07421875" style="16" hidden="1" customWidth="1"/>
    <col min="66" max="68" width="11.4609375" style="16" hidden="1" customWidth="1"/>
    <col min="69" max="69" width="17" style="16" hidden="1" customWidth="1"/>
    <col min="70" max="70" width="12.07421875" style="16" hidden="1" customWidth="1"/>
    <col min="71" max="71" width="30" style="16" hidden="1" customWidth="1"/>
    <col min="72" max="72" width="11.4609375" style="16" hidden="1" customWidth="1"/>
    <col min="73" max="73" width="11.4609375" style="16" customWidth="1"/>
    <col min="74" max="16384" width="9.53515625" style="27"/>
  </cols>
  <sheetData>
    <row r="1" spans="1:73" s="73" customFormat="1" ht="14.25" customHeight="1" thickBot="1" x14ac:dyDescent="0.45">
      <c r="A1" s="216"/>
      <c r="B1" s="687" t="s">
        <v>86</v>
      </c>
      <c r="C1" s="688"/>
      <c r="D1" s="688"/>
      <c r="E1" s="688"/>
      <c r="F1" s="688"/>
      <c r="G1" s="688"/>
      <c r="H1" s="688"/>
      <c r="I1" s="688"/>
      <c r="J1" s="688"/>
      <c r="K1" s="688"/>
      <c r="L1" s="688"/>
      <c r="M1" s="688"/>
      <c r="N1" s="688"/>
      <c r="O1" s="688"/>
      <c r="P1" s="688"/>
      <c r="Q1" s="688"/>
      <c r="R1" s="688"/>
      <c r="S1" s="688"/>
      <c r="T1" s="689"/>
      <c r="U1" s="191"/>
      <c r="V1" s="195"/>
      <c r="W1" s="687" t="s">
        <v>87</v>
      </c>
      <c r="X1" s="688"/>
      <c r="Y1" s="688"/>
      <c r="Z1" s="688"/>
      <c r="AA1" s="688"/>
      <c r="AB1" s="688"/>
      <c r="AC1" s="688"/>
      <c r="AD1" s="688"/>
      <c r="AE1" s="688"/>
      <c r="AF1" s="688"/>
      <c r="AG1" s="688"/>
      <c r="AH1" s="688"/>
      <c r="AI1" s="688"/>
      <c r="AJ1" s="688"/>
      <c r="AK1" s="688"/>
      <c r="AL1" s="688"/>
      <c r="AM1" s="690"/>
      <c r="AN1" s="687" t="s">
        <v>81</v>
      </c>
      <c r="AO1" s="688"/>
      <c r="AP1" s="688"/>
      <c r="AQ1" s="688"/>
      <c r="AR1" s="688"/>
      <c r="AS1" s="688"/>
      <c r="AT1" s="688"/>
      <c r="AU1" s="688"/>
      <c r="AV1" s="690"/>
      <c r="AW1" s="204"/>
      <c r="AX1" s="123"/>
      <c r="AY1" s="124"/>
      <c r="AZ1" s="124"/>
      <c r="BA1" s="124"/>
      <c r="BB1" s="124"/>
      <c r="BC1" s="125"/>
      <c r="BD1" s="125"/>
      <c r="BE1" s="353"/>
      <c r="BF1" s="695" t="s">
        <v>636</v>
      </c>
      <c r="BG1" s="696"/>
      <c r="BH1" s="696"/>
      <c r="BI1" s="696"/>
      <c r="BJ1" s="696"/>
      <c r="BK1" s="696"/>
      <c r="BL1" s="696"/>
      <c r="BM1" s="696"/>
      <c r="BN1" s="696"/>
      <c r="BO1" s="696"/>
      <c r="BP1" s="696"/>
      <c r="BQ1" s="696"/>
      <c r="BR1" s="696"/>
      <c r="BS1" s="697"/>
      <c r="BT1" s="16"/>
      <c r="BU1" s="16"/>
    </row>
    <row r="2" spans="1:73" s="73" customFormat="1" ht="14.25" customHeight="1" x14ac:dyDescent="0.4">
      <c r="A2" s="217"/>
      <c r="B2" s="699" t="s">
        <v>83</v>
      </c>
      <c r="C2" s="700"/>
      <c r="D2" s="700"/>
      <c r="E2" s="700"/>
      <c r="F2" s="700"/>
      <c r="G2" s="700"/>
      <c r="H2" s="700"/>
      <c r="I2" s="700"/>
      <c r="J2" s="700"/>
      <c r="K2" s="700" t="s">
        <v>84</v>
      </c>
      <c r="L2" s="700"/>
      <c r="M2" s="700"/>
      <c r="N2" s="700"/>
      <c r="O2" s="700"/>
      <c r="P2" s="700"/>
      <c r="Q2" s="700"/>
      <c r="R2" s="700"/>
      <c r="S2" s="700"/>
      <c r="T2" s="170"/>
      <c r="U2" s="192"/>
      <c r="V2" s="193"/>
      <c r="W2" s="699" t="s">
        <v>83</v>
      </c>
      <c r="X2" s="700"/>
      <c r="Y2" s="700"/>
      <c r="Z2" s="700"/>
      <c r="AA2" s="700"/>
      <c r="AB2" s="700"/>
      <c r="AC2" s="700"/>
      <c r="AD2" s="700"/>
      <c r="AE2" s="700" t="s">
        <v>84</v>
      </c>
      <c r="AF2" s="700"/>
      <c r="AG2" s="700"/>
      <c r="AH2" s="700"/>
      <c r="AI2" s="700"/>
      <c r="AJ2" s="700"/>
      <c r="AK2" s="700"/>
      <c r="AL2" s="700"/>
      <c r="AM2" s="151"/>
      <c r="AN2" s="701" t="s">
        <v>83</v>
      </c>
      <c r="AO2" s="702"/>
      <c r="AP2" s="702"/>
      <c r="AQ2" s="702"/>
      <c r="AR2" s="702" t="s">
        <v>84</v>
      </c>
      <c r="AS2" s="702"/>
      <c r="AT2" s="702"/>
      <c r="AU2" s="702"/>
      <c r="AV2" s="368"/>
      <c r="AW2" s="204"/>
      <c r="AX2" s="123"/>
      <c r="AY2" s="124"/>
      <c r="AZ2" s="124"/>
      <c r="BA2" s="124"/>
      <c r="BB2" s="124"/>
      <c r="BC2" s="124"/>
      <c r="BD2" s="124"/>
      <c r="BE2" s="351"/>
      <c r="BF2" s="691" t="s">
        <v>91</v>
      </c>
      <c r="BG2" s="692"/>
      <c r="BH2" s="692"/>
      <c r="BI2" s="692"/>
      <c r="BJ2" s="693"/>
      <c r="BK2" s="694" t="s">
        <v>560</v>
      </c>
      <c r="BL2" s="692"/>
      <c r="BM2" s="693"/>
      <c r="BN2" s="694" t="s">
        <v>561</v>
      </c>
      <c r="BO2" s="692"/>
      <c r="BP2" s="692"/>
      <c r="BQ2" s="693"/>
      <c r="BR2" s="694" t="s">
        <v>562</v>
      </c>
      <c r="BS2" s="698"/>
      <c r="BT2" s="16"/>
      <c r="BU2" s="16"/>
    </row>
    <row r="3" spans="1:73" s="314" customFormat="1" ht="78.75" customHeight="1" x14ac:dyDescent="0.4">
      <c r="A3" s="218" t="s">
        <v>152</v>
      </c>
      <c r="B3" s="303" t="s">
        <v>59</v>
      </c>
      <c r="C3" s="304" t="s">
        <v>60</v>
      </c>
      <c r="D3" s="304" t="s">
        <v>61</v>
      </c>
      <c r="E3" s="304" t="s">
        <v>62</v>
      </c>
      <c r="F3" s="304" t="s">
        <v>63</v>
      </c>
      <c r="G3" s="304" t="s">
        <v>64</v>
      </c>
      <c r="H3" s="304" t="s">
        <v>65</v>
      </c>
      <c r="I3" s="304" t="s">
        <v>66</v>
      </c>
      <c r="J3" s="305" t="s">
        <v>67</v>
      </c>
      <c r="K3" s="304" t="s">
        <v>60</v>
      </c>
      <c r="L3" s="304" t="s">
        <v>61</v>
      </c>
      <c r="M3" s="304" t="s">
        <v>62</v>
      </c>
      <c r="N3" s="304" t="s">
        <v>68</v>
      </c>
      <c r="O3" s="304" t="s">
        <v>64</v>
      </c>
      <c r="P3" s="304" t="s">
        <v>69</v>
      </c>
      <c r="Q3" s="304" t="s">
        <v>65</v>
      </c>
      <c r="R3" s="304" t="s">
        <v>66</v>
      </c>
      <c r="S3" s="305" t="s">
        <v>85</v>
      </c>
      <c r="T3" s="306" t="s">
        <v>70</v>
      </c>
      <c r="U3" s="307" t="s">
        <v>71</v>
      </c>
      <c r="V3" s="308" t="s">
        <v>72</v>
      </c>
      <c r="W3" s="303" t="s">
        <v>73</v>
      </c>
      <c r="X3" s="304" t="s">
        <v>74</v>
      </c>
      <c r="Y3" s="304" t="s">
        <v>75</v>
      </c>
      <c r="Z3" s="304" t="s">
        <v>76</v>
      </c>
      <c r="AA3" s="304" t="s">
        <v>77</v>
      </c>
      <c r="AB3" s="304" t="s">
        <v>559</v>
      </c>
      <c r="AC3" s="304" t="s">
        <v>78</v>
      </c>
      <c r="AD3" s="305" t="s">
        <v>67</v>
      </c>
      <c r="AE3" s="304" t="s">
        <v>73</v>
      </c>
      <c r="AF3" s="304" t="s">
        <v>74</v>
      </c>
      <c r="AG3" s="304" t="s">
        <v>75</v>
      </c>
      <c r="AH3" s="304" t="s">
        <v>76</v>
      </c>
      <c r="AI3" s="304" t="s">
        <v>79</v>
      </c>
      <c r="AJ3" s="304" t="s">
        <v>559</v>
      </c>
      <c r="AK3" s="304" t="s">
        <v>78</v>
      </c>
      <c r="AL3" s="305" t="s">
        <v>85</v>
      </c>
      <c r="AM3" s="309" t="s">
        <v>88</v>
      </c>
      <c r="AN3" s="303" t="s">
        <v>80</v>
      </c>
      <c r="AO3" s="304" t="s">
        <v>64</v>
      </c>
      <c r="AP3" s="304" t="s">
        <v>14</v>
      </c>
      <c r="AQ3" s="305" t="s">
        <v>153</v>
      </c>
      <c r="AR3" s="304" t="s">
        <v>80</v>
      </c>
      <c r="AS3" s="304" t="s">
        <v>64</v>
      </c>
      <c r="AT3" s="304" t="s">
        <v>14</v>
      </c>
      <c r="AU3" s="305" t="s">
        <v>154</v>
      </c>
      <c r="AV3" s="309" t="s">
        <v>82</v>
      </c>
      <c r="AW3" s="310" t="s">
        <v>233</v>
      </c>
      <c r="AX3" s="311" t="s">
        <v>90</v>
      </c>
      <c r="AY3" s="312" t="s">
        <v>548</v>
      </c>
      <c r="AZ3" s="312" t="s">
        <v>543</v>
      </c>
      <c r="BA3" s="312" t="s">
        <v>544</v>
      </c>
      <c r="BB3" s="312" t="s">
        <v>545</v>
      </c>
      <c r="BC3" s="313" t="s">
        <v>122</v>
      </c>
      <c r="BD3" s="313" t="s">
        <v>123</v>
      </c>
      <c r="BE3" s="352" t="s">
        <v>121</v>
      </c>
      <c r="BF3" s="263" t="s">
        <v>92</v>
      </c>
      <c r="BG3" s="347" t="s">
        <v>93</v>
      </c>
      <c r="BH3" s="347" t="s">
        <v>94</v>
      </c>
      <c r="BI3" s="347"/>
      <c r="BJ3" s="348"/>
      <c r="BK3" s="346" t="s">
        <v>95</v>
      </c>
      <c r="BL3" s="347" t="s">
        <v>96</v>
      </c>
      <c r="BM3" s="348" t="s">
        <v>97</v>
      </c>
      <c r="BN3" s="346" t="s">
        <v>98</v>
      </c>
      <c r="BO3" s="347" t="s">
        <v>99</v>
      </c>
      <c r="BP3" s="347" t="s">
        <v>96</v>
      </c>
      <c r="BQ3" s="348" t="s">
        <v>97</v>
      </c>
      <c r="BR3" s="346" t="s">
        <v>100</v>
      </c>
      <c r="BS3" s="354" t="s">
        <v>96</v>
      </c>
    </row>
    <row r="4" spans="1:73" ht="14.25" customHeight="1" x14ac:dyDescent="0.4">
      <c r="A4" s="180" t="s">
        <v>16</v>
      </c>
      <c r="B4" s="152">
        <v>65145.30025941012</v>
      </c>
      <c r="C4" s="126">
        <v>70711.33773621048</v>
      </c>
      <c r="D4" s="126">
        <v>87.5</v>
      </c>
      <c r="E4" s="126">
        <v>28908.061145032654</v>
      </c>
      <c r="F4" s="126">
        <v>1097.7366</v>
      </c>
      <c r="G4" s="126">
        <v>262.633896258243</v>
      </c>
      <c r="H4" s="126">
        <v>116.10995999999999</v>
      </c>
      <c r="I4" s="126">
        <v>0</v>
      </c>
      <c r="J4" s="126">
        <v>166328.6795969115</v>
      </c>
      <c r="K4" s="126">
        <v>2621.50359057879</v>
      </c>
      <c r="L4" s="126">
        <v>1170.1969669886</v>
      </c>
      <c r="M4" s="126">
        <v>4827.12080277324</v>
      </c>
      <c r="N4" s="126">
        <v>1208.23</v>
      </c>
      <c r="O4" s="126">
        <v>103</v>
      </c>
      <c r="P4" s="126">
        <v>0</v>
      </c>
      <c r="Q4" s="126">
        <v>0</v>
      </c>
      <c r="R4" s="126">
        <v>5286.0691999999999</v>
      </c>
      <c r="S4" s="126">
        <v>15188.223589761841</v>
      </c>
      <c r="T4" s="147">
        <v>181516.90318667333</v>
      </c>
      <c r="U4" s="180">
        <v>-37478.769533790619</v>
      </c>
      <c r="V4" s="196">
        <v>50954.020019999996</v>
      </c>
      <c r="W4" s="152">
        <v>38782.827469128912</v>
      </c>
      <c r="X4" s="126">
        <v>493.78062</v>
      </c>
      <c r="Y4" s="126">
        <v>4771.2624939533716</v>
      </c>
      <c r="Z4" s="126">
        <v>0</v>
      </c>
      <c r="AA4" s="126">
        <v>0</v>
      </c>
      <c r="AB4" s="126">
        <v>0</v>
      </c>
      <c r="AC4" s="126">
        <v>344.57300000000004</v>
      </c>
      <c r="AD4" s="126">
        <v>44392.443583082277</v>
      </c>
      <c r="AE4" s="126">
        <v>28149.308418654098</v>
      </c>
      <c r="AF4" s="126">
        <v>0</v>
      </c>
      <c r="AG4" s="126">
        <v>1136.1841400000001</v>
      </c>
      <c r="AH4" s="126">
        <v>0</v>
      </c>
      <c r="AI4" s="126">
        <v>0</v>
      </c>
      <c r="AJ4" s="126">
        <v>0</v>
      </c>
      <c r="AK4" s="126">
        <v>1015.232</v>
      </c>
      <c r="AL4" s="126">
        <v>30300.724558654099</v>
      </c>
      <c r="AM4" s="153">
        <v>74693.168141736372</v>
      </c>
      <c r="AN4" s="152">
        <v>69739.084139688974</v>
      </c>
      <c r="AO4" s="126">
        <v>39070.653395194968</v>
      </c>
      <c r="AP4" s="126">
        <v>16092.790329497488</v>
      </c>
      <c r="AQ4" s="126">
        <v>124902.52786438142</v>
      </c>
      <c r="AR4" s="126">
        <v>15701.289000000001</v>
      </c>
      <c r="AS4" s="126">
        <v>2862.0634015967998</v>
      </c>
      <c r="AT4" s="126">
        <v>836.56100000000004</v>
      </c>
      <c r="AU4" s="126">
        <v>19399.913401596805</v>
      </c>
      <c r="AV4" s="153">
        <v>144302.44126597824</v>
      </c>
      <c r="AW4" s="148">
        <v>501128.91052459728</v>
      </c>
      <c r="AX4" s="127">
        <v>0.73409797651898145</v>
      </c>
      <c r="AY4" s="212">
        <v>2.1267055007530337E-2</v>
      </c>
      <c r="AZ4" s="212">
        <v>1.1956926347362366E-3</v>
      </c>
      <c r="BA4" s="212">
        <v>1.6574488063298091E-2</v>
      </c>
      <c r="BB4" s="212">
        <v>9.5055261062241528E-4</v>
      </c>
      <c r="BC4" s="126">
        <v>7526000</v>
      </c>
      <c r="BD4" s="126">
        <v>370000000</v>
      </c>
      <c r="BE4" s="147">
        <v>151809000</v>
      </c>
      <c r="BF4" s="272"/>
      <c r="BG4" s="122"/>
      <c r="BH4" s="122"/>
      <c r="BI4" s="122"/>
      <c r="BJ4" s="350"/>
      <c r="BK4" s="349"/>
      <c r="BL4" s="122"/>
      <c r="BM4" s="350"/>
      <c r="BN4" s="349"/>
      <c r="BO4" s="122"/>
      <c r="BP4" s="122"/>
      <c r="BQ4" s="350"/>
      <c r="BR4" s="349"/>
      <c r="BS4" s="355"/>
    </row>
    <row r="5" spans="1:73" ht="14.25" customHeight="1" x14ac:dyDescent="0.4">
      <c r="A5" s="219" t="s">
        <v>162</v>
      </c>
      <c r="B5" s="154">
        <v>63222.638194410109</v>
      </c>
      <c r="C5" s="128">
        <v>70614.455136210498</v>
      </c>
      <c r="D5" s="128">
        <v>87.5</v>
      </c>
      <c r="E5" s="128">
        <v>30032.524147032658</v>
      </c>
      <c r="F5" s="128">
        <v>1097.7366</v>
      </c>
      <c r="G5" s="128">
        <v>262.633896258243</v>
      </c>
      <c r="H5" s="128">
        <v>107.54458</v>
      </c>
      <c r="I5" s="128">
        <v>0</v>
      </c>
      <c r="J5" s="128">
        <v>163656.10555391153</v>
      </c>
      <c r="K5" s="128">
        <v>1967.0249705787899</v>
      </c>
      <c r="L5" s="128">
        <v>1170.1969669886</v>
      </c>
      <c r="M5" s="128">
        <v>3217.1818027732397</v>
      </c>
      <c r="N5" s="128">
        <v>1208.23</v>
      </c>
      <c r="O5" s="128">
        <v>103</v>
      </c>
      <c r="P5" s="128">
        <v>0</v>
      </c>
      <c r="Q5" s="128">
        <v>0</v>
      </c>
      <c r="R5" s="128">
        <v>5286.0691999999999</v>
      </c>
      <c r="S5" s="128">
        <v>12923.805969761841</v>
      </c>
      <c r="T5" s="171">
        <v>176579.91152367333</v>
      </c>
      <c r="U5" s="181">
        <v>-38545.689008790621</v>
      </c>
      <c r="V5" s="197">
        <v>24061.191999999999</v>
      </c>
      <c r="W5" s="154">
        <v>36091.190219128905</v>
      </c>
      <c r="X5" s="128">
        <v>493.78062</v>
      </c>
      <c r="Y5" s="128">
        <v>4771.2624939533716</v>
      </c>
      <c r="Z5" s="128">
        <v>0</v>
      </c>
      <c r="AA5" s="128">
        <v>0</v>
      </c>
      <c r="AB5" s="128">
        <v>0</v>
      </c>
      <c r="AC5" s="128">
        <v>344.57300000000004</v>
      </c>
      <c r="AD5" s="128">
        <v>41700.806333082277</v>
      </c>
      <c r="AE5" s="128">
        <v>28002.590418654101</v>
      </c>
      <c r="AF5" s="128">
        <v>0</v>
      </c>
      <c r="AG5" s="128">
        <v>1050.5681399999999</v>
      </c>
      <c r="AH5" s="128">
        <v>0</v>
      </c>
      <c r="AI5" s="128">
        <v>0</v>
      </c>
      <c r="AJ5" s="128">
        <v>0</v>
      </c>
      <c r="AK5" s="128">
        <v>1015.232</v>
      </c>
      <c r="AL5" s="128">
        <v>30068.3905586541</v>
      </c>
      <c r="AM5" s="165">
        <v>71769.19689173637</v>
      </c>
      <c r="AN5" s="154">
        <v>69051.539141688962</v>
      </c>
      <c r="AO5" s="128">
        <v>39054.161395194969</v>
      </c>
      <c r="AP5" s="128">
        <v>15850.726389497488</v>
      </c>
      <c r="AQ5" s="128">
        <v>123956.42692638142</v>
      </c>
      <c r="AR5" s="128">
        <v>15701.289000000001</v>
      </c>
      <c r="AS5" s="128">
        <v>2862.0634015967998</v>
      </c>
      <c r="AT5" s="128">
        <v>836.56100000000004</v>
      </c>
      <c r="AU5" s="128">
        <v>19399.913401596801</v>
      </c>
      <c r="AV5" s="165">
        <v>143356.34032797822</v>
      </c>
      <c r="AW5" s="150">
        <v>488055.10052459722</v>
      </c>
      <c r="AX5" s="130">
        <v>0.73432047917624776</v>
      </c>
      <c r="AY5" s="206">
        <v>2.0611063556161751E-2</v>
      </c>
      <c r="AZ5" s="213">
        <v>1.1631715611305873E-3</v>
      </c>
      <c r="BA5" s="206">
        <v>1.6448777069675978E-2</v>
      </c>
      <c r="BB5" s="213">
        <v>9.4432043112054108E-4</v>
      </c>
      <c r="BC5" s="128">
        <v>7526000</v>
      </c>
      <c r="BD5" s="128">
        <v>370000000</v>
      </c>
      <c r="BE5" s="176">
        <v>151809000</v>
      </c>
      <c r="BF5" s="272"/>
      <c r="BG5" s="122"/>
      <c r="BH5" s="122"/>
      <c r="BI5" s="122"/>
      <c r="BJ5" s="350"/>
      <c r="BK5" s="349"/>
      <c r="BL5" s="122"/>
      <c r="BM5" s="350"/>
      <c r="BN5" s="349"/>
      <c r="BO5" s="122"/>
      <c r="BP5" s="122"/>
      <c r="BQ5" s="350"/>
      <c r="BR5" s="349"/>
      <c r="BS5" s="355"/>
    </row>
    <row r="6" spans="1:73" ht="14.25" customHeight="1" x14ac:dyDescent="0.4">
      <c r="A6" s="219" t="s">
        <v>542</v>
      </c>
      <c r="B6" s="154">
        <v>812.14300000000003</v>
      </c>
      <c r="C6" s="128">
        <v>9.702256159E-2</v>
      </c>
      <c r="D6" s="128">
        <v>0</v>
      </c>
      <c r="E6" s="128">
        <v>26390.724311716796</v>
      </c>
      <c r="F6" s="128">
        <v>0</v>
      </c>
      <c r="G6" s="128">
        <v>0</v>
      </c>
      <c r="H6" s="128">
        <v>0</v>
      </c>
      <c r="I6" s="128">
        <v>0</v>
      </c>
      <c r="J6" s="128">
        <v>27202.964334278386</v>
      </c>
      <c r="K6" s="128">
        <v>27.896970578789997</v>
      </c>
      <c r="L6" s="128">
        <v>1170.1969669886</v>
      </c>
      <c r="M6" s="128">
        <v>1160.3143360732399</v>
      </c>
      <c r="N6" s="128">
        <v>1208.23</v>
      </c>
      <c r="O6" s="128">
        <v>0</v>
      </c>
      <c r="P6" s="128">
        <v>0</v>
      </c>
      <c r="Q6" s="128">
        <v>0</v>
      </c>
      <c r="R6" s="128">
        <v>5286.0691999999999</v>
      </c>
      <c r="S6" s="128">
        <v>8824.810503061839</v>
      </c>
      <c r="T6" s="171">
        <v>36027.774837340228</v>
      </c>
      <c r="U6" s="181">
        <v>-18373.122557704221</v>
      </c>
      <c r="V6" s="197">
        <v>1699.5029999999999</v>
      </c>
      <c r="W6" s="154">
        <v>33.558999999999997</v>
      </c>
      <c r="X6" s="128">
        <v>0</v>
      </c>
      <c r="Y6" s="128">
        <v>0</v>
      </c>
      <c r="Z6" s="128">
        <v>0</v>
      </c>
      <c r="AA6" s="128">
        <v>0</v>
      </c>
      <c r="AB6" s="128">
        <v>0</v>
      </c>
      <c r="AC6" s="128">
        <v>16.96</v>
      </c>
      <c r="AD6" s="128">
        <v>50.518999999999998</v>
      </c>
      <c r="AE6" s="128">
        <v>1166.4128447200001</v>
      </c>
      <c r="AF6" s="128">
        <v>0</v>
      </c>
      <c r="AG6" s="128">
        <v>0</v>
      </c>
      <c r="AH6" s="128">
        <v>0</v>
      </c>
      <c r="AI6" s="128">
        <v>0</v>
      </c>
      <c r="AJ6" s="128">
        <v>0</v>
      </c>
      <c r="AK6" s="128">
        <v>1015.232</v>
      </c>
      <c r="AL6" s="128">
        <v>2181.64484472</v>
      </c>
      <c r="AM6" s="165">
        <v>2232.1638447200003</v>
      </c>
      <c r="AN6" s="154">
        <v>17139.559930842024</v>
      </c>
      <c r="AO6" s="128">
        <v>31480.816272217104</v>
      </c>
      <c r="AP6" s="128">
        <v>3548.3365515753799</v>
      </c>
      <c r="AQ6" s="128">
        <v>52168.7127546345</v>
      </c>
      <c r="AR6" s="128">
        <v>0</v>
      </c>
      <c r="AS6" s="128">
        <v>0</v>
      </c>
      <c r="AT6" s="128">
        <v>0</v>
      </c>
      <c r="AU6" s="128">
        <v>0</v>
      </c>
      <c r="AV6" s="165">
        <v>52168.7127546345</v>
      </c>
      <c r="AW6" s="150">
        <v>131166.20035890609</v>
      </c>
      <c r="AX6" s="130">
        <v>0.78451511308914024</v>
      </c>
      <c r="AY6" s="206">
        <v>1.0061610645664663E-2</v>
      </c>
      <c r="AZ6" s="213">
        <v>6.5221627540940693E-4</v>
      </c>
      <c r="BA6" s="206">
        <v>1.6164277654725827E-2</v>
      </c>
      <c r="BB6" s="213">
        <v>9.4441812405428229E-4</v>
      </c>
      <c r="BC6" s="128">
        <v>3047000</v>
      </c>
      <c r="BD6" s="128">
        <v>132000000</v>
      </c>
      <c r="BE6" s="176">
        <v>55239000</v>
      </c>
      <c r="BF6" s="272"/>
      <c r="BG6" s="122"/>
      <c r="BH6" s="122"/>
      <c r="BI6" s="122"/>
      <c r="BJ6" s="350"/>
      <c r="BK6" s="349"/>
      <c r="BL6" s="122"/>
      <c r="BM6" s="350"/>
      <c r="BN6" s="349"/>
      <c r="BO6" s="122"/>
      <c r="BP6" s="122"/>
      <c r="BQ6" s="350"/>
      <c r="BR6" s="349"/>
      <c r="BS6" s="355"/>
    </row>
    <row r="7" spans="1:73" s="20" customFormat="1" ht="14.25" customHeight="1" x14ac:dyDescent="0.4">
      <c r="A7" s="220" t="s">
        <v>33</v>
      </c>
      <c r="B7" s="156">
        <v>42391.139594872453</v>
      </c>
      <c r="C7" s="131">
        <v>14088.781810113889</v>
      </c>
      <c r="D7" s="131">
        <v>0</v>
      </c>
      <c r="E7" s="131">
        <v>1709.2803802038661</v>
      </c>
      <c r="F7" s="131">
        <v>1097.7366</v>
      </c>
      <c r="G7" s="131">
        <v>0</v>
      </c>
      <c r="H7" s="131">
        <v>107.50709999999999</v>
      </c>
      <c r="I7" s="131">
        <v>0</v>
      </c>
      <c r="J7" s="131">
        <v>59394.445485190205</v>
      </c>
      <c r="K7" s="131">
        <v>0</v>
      </c>
      <c r="L7" s="131">
        <v>0</v>
      </c>
      <c r="M7" s="131">
        <v>831.76959999999997</v>
      </c>
      <c r="N7" s="131">
        <v>0</v>
      </c>
      <c r="O7" s="131">
        <v>0</v>
      </c>
      <c r="P7" s="131">
        <v>0</v>
      </c>
      <c r="Q7" s="131">
        <v>0</v>
      </c>
      <c r="R7" s="131">
        <v>5286.0691999999999</v>
      </c>
      <c r="S7" s="131">
        <v>6117.8387999999995</v>
      </c>
      <c r="T7" s="172">
        <v>65512.284285190202</v>
      </c>
      <c r="U7" s="182">
        <v>60.585198403199001</v>
      </c>
      <c r="V7" s="198">
        <v>21443.089</v>
      </c>
      <c r="W7" s="156">
        <v>16680.640219128905</v>
      </c>
      <c r="X7" s="131">
        <v>493.78062</v>
      </c>
      <c r="Y7" s="131">
        <v>4771.2624939533716</v>
      </c>
      <c r="Z7" s="131">
        <v>0</v>
      </c>
      <c r="AA7" s="131">
        <v>0</v>
      </c>
      <c r="AB7" s="131">
        <v>0</v>
      </c>
      <c r="AC7" s="131">
        <v>327.61300000000006</v>
      </c>
      <c r="AD7" s="131">
        <v>22273.296333082275</v>
      </c>
      <c r="AE7" s="131">
        <v>0</v>
      </c>
      <c r="AF7" s="131">
        <v>0</v>
      </c>
      <c r="AG7" s="131">
        <v>1002.56814</v>
      </c>
      <c r="AH7" s="131">
        <v>0</v>
      </c>
      <c r="AI7" s="131">
        <v>0</v>
      </c>
      <c r="AJ7" s="131">
        <v>0</v>
      </c>
      <c r="AK7" s="131">
        <v>1015.232</v>
      </c>
      <c r="AL7" s="131">
        <v>2017.8001400000001</v>
      </c>
      <c r="AM7" s="157">
        <v>24291.096473082274</v>
      </c>
      <c r="AN7" s="156">
        <v>10651.856243580762</v>
      </c>
      <c r="AO7" s="131">
        <v>5792.7571095566682</v>
      </c>
      <c r="AP7" s="131">
        <v>9507.9604589704977</v>
      </c>
      <c r="AQ7" s="131">
        <v>25952.573812107927</v>
      </c>
      <c r="AR7" s="131">
        <v>13993</v>
      </c>
      <c r="AS7" s="131">
        <v>1215.0289015968001</v>
      </c>
      <c r="AT7" s="131">
        <v>0</v>
      </c>
      <c r="AU7" s="131">
        <v>15208.028901596801</v>
      </c>
      <c r="AV7" s="157">
        <v>41160.602713704728</v>
      </c>
      <c r="AW7" s="149">
        <v>208870.06786072435</v>
      </c>
      <c r="AX7" s="146">
        <v>0.76123725242230134</v>
      </c>
      <c r="AY7" s="207">
        <v>2.1926947279835841E-2</v>
      </c>
      <c r="AZ7" s="214">
        <v>1.2688310405405603E-3</v>
      </c>
      <c r="BA7" s="207">
        <v>1.075050204684317E-2</v>
      </c>
      <c r="BB7" s="214">
        <v>7.9719171664287128E-4</v>
      </c>
      <c r="BC7" s="131">
        <v>2009000</v>
      </c>
      <c r="BD7" s="131">
        <v>370000000</v>
      </c>
      <c r="BE7" s="172">
        <v>51632000</v>
      </c>
      <c r="BF7" s="272"/>
      <c r="BG7" s="122"/>
      <c r="BH7" s="122"/>
      <c r="BI7" s="122"/>
      <c r="BJ7" s="350"/>
      <c r="BK7" s="349"/>
      <c r="BL7" s="122"/>
      <c r="BM7" s="350"/>
      <c r="BN7" s="349"/>
      <c r="BO7" s="122"/>
      <c r="BP7" s="122"/>
      <c r="BQ7" s="350"/>
      <c r="BR7" s="349"/>
      <c r="BS7" s="355"/>
      <c r="BT7" s="315"/>
      <c r="BU7" s="315"/>
    </row>
    <row r="8" spans="1:73" ht="14.25" customHeight="1" x14ac:dyDescent="0.4">
      <c r="A8" s="221" t="s">
        <v>17</v>
      </c>
      <c r="B8" s="158">
        <v>8820.3373326133351</v>
      </c>
      <c r="C8" s="132">
        <v>7521.9290000000001</v>
      </c>
      <c r="D8" s="132">
        <v>0</v>
      </c>
      <c r="E8" s="132">
        <v>885.52936999999997</v>
      </c>
      <c r="F8" s="132">
        <v>930.62659999999994</v>
      </c>
      <c r="G8" s="132">
        <v>0</v>
      </c>
      <c r="H8" s="132">
        <v>0</v>
      </c>
      <c r="I8" s="132">
        <v>0</v>
      </c>
      <c r="J8" s="133">
        <v>18158.422302613333</v>
      </c>
      <c r="K8" s="132">
        <v>0</v>
      </c>
      <c r="L8" s="132">
        <v>0</v>
      </c>
      <c r="M8" s="132">
        <v>0</v>
      </c>
      <c r="N8" s="132">
        <v>0</v>
      </c>
      <c r="O8" s="132">
        <v>0</v>
      </c>
      <c r="P8" s="132">
        <v>0</v>
      </c>
      <c r="Q8" s="132">
        <v>0</v>
      </c>
      <c r="R8" s="132">
        <v>0</v>
      </c>
      <c r="S8" s="133">
        <v>0</v>
      </c>
      <c r="T8" s="173">
        <v>18158.422302613333</v>
      </c>
      <c r="U8" s="183">
        <v>0</v>
      </c>
      <c r="V8" s="199">
        <v>1016.772</v>
      </c>
      <c r="W8" s="158">
        <v>480.20947999999999</v>
      </c>
      <c r="X8" s="132">
        <v>0</v>
      </c>
      <c r="Y8" s="132">
        <v>2712.0770375760007</v>
      </c>
      <c r="Z8" s="132">
        <v>0</v>
      </c>
      <c r="AA8" s="132">
        <v>0</v>
      </c>
      <c r="AB8" s="132">
        <v>0</v>
      </c>
      <c r="AC8" s="132">
        <v>241.57600000000002</v>
      </c>
      <c r="AD8" s="133">
        <v>3433.8625175760008</v>
      </c>
      <c r="AE8" s="132">
        <v>0</v>
      </c>
      <c r="AF8" s="132">
        <v>0</v>
      </c>
      <c r="AG8" s="132">
        <v>0</v>
      </c>
      <c r="AH8" s="132">
        <v>0</v>
      </c>
      <c r="AI8" s="132">
        <v>0</v>
      </c>
      <c r="AJ8" s="132">
        <v>0</v>
      </c>
      <c r="AK8" s="132">
        <v>0</v>
      </c>
      <c r="AL8" s="133">
        <v>0</v>
      </c>
      <c r="AM8" s="159">
        <v>3433.8625175760008</v>
      </c>
      <c r="AN8" s="158">
        <v>6095.9879695333339</v>
      </c>
      <c r="AO8" s="132">
        <v>974.19149653350121</v>
      </c>
      <c r="AP8" s="132">
        <v>7654.3803189704986</v>
      </c>
      <c r="AQ8" s="133">
        <v>14724.559785037334</v>
      </c>
      <c r="AR8" s="132">
        <v>0</v>
      </c>
      <c r="AS8" s="132">
        <v>0</v>
      </c>
      <c r="AT8" s="132">
        <v>0</v>
      </c>
      <c r="AU8" s="133">
        <v>0</v>
      </c>
      <c r="AV8" s="159">
        <v>14724.559785037334</v>
      </c>
      <c r="AW8" s="177">
        <v>73967.387328357989</v>
      </c>
      <c r="AX8" s="134">
        <v>0.80289538430814789</v>
      </c>
      <c r="AY8" s="205">
        <v>2.3190833081243083E-2</v>
      </c>
      <c r="AZ8" s="208">
        <v>1.7694818069200287E-3</v>
      </c>
      <c r="BA8" s="205">
        <v>1.8805312624568755E-2</v>
      </c>
      <c r="BB8" s="208">
        <v>1.4348625789356202E-3</v>
      </c>
      <c r="BC8" s="135">
        <v>783000</v>
      </c>
      <c r="BD8" s="135">
        <v>0</v>
      </c>
      <c r="BE8" s="317">
        <v>10262000</v>
      </c>
      <c r="BF8" s="272"/>
      <c r="BG8" s="122"/>
      <c r="BH8" s="122"/>
      <c r="BI8" s="122"/>
      <c r="BJ8" s="350"/>
      <c r="BK8" s="349"/>
      <c r="BL8" s="122"/>
      <c r="BM8" s="350"/>
      <c r="BN8" s="349"/>
      <c r="BO8" s="122"/>
      <c r="BP8" s="122"/>
      <c r="BQ8" s="350"/>
      <c r="BR8" s="349"/>
      <c r="BS8" s="355"/>
    </row>
    <row r="9" spans="1:73" ht="14.25" customHeight="1" x14ac:dyDescent="0.4">
      <c r="A9" s="217" t="s">
        <v>18</v>
      </c>
      <c r="B9" s="154">
        <v>5669.4693446133342</v>
      </c>
      <c r="C9" s="128">
        <v>2069.355</v>
      </c>
      <c r="D9" s="128"/>
      <c r="E9" s="128">
        <v>774.47209999999995</v>
      </c>
      <c r="F9" s="128">
        <v>804.81459999999993</v>
      </c>
      <c r="G9" s="128"/>
      <c r="H9" s="128"/>
      <c r="I9" s="128"/>
      <c r="J9" s="129">
        <v>9318.1110446133334</v>
      </c>
      <c r="K9" s="128"/>
      <c r="L9" s="128"/>
      <c r="M9" s="128"/>
      <c r="N9" s="128"/>
      <c r="O9" s="128"/>
      <c r="P9" s="128"/>
      <c r="Q9" s="128"/>
      <c r="R9" s="128"/>
      <c r="S9" s="129">
        <v>0</v>
      </c>
      <c r="T9" s="171">
        <v>9318.1110446133334</v>
      </c>
      <c r="U9" s="181">
        <v>0</v>
      </c>
      <c r="V9" s="197">
        <v>982.61800000000005</v>
      </c>
      <c r="W9" s="154">
        <v>480.20947999999999</v>
      </c>
      <c r="X9" s="128"/>
      <c r="Y9" s="128">
        <v>1975.9046400000007</v>
      </c>
      <c r="Z9" s="128"/>
      <c r="AA9" s="128"/>
      <c r="AB9" s="128"/>
      <c r="AC9" s="128">
        <v>190.18600000000001</v>
      </c>
      <c r="AD9" s="129">
        <v>2646.3001200000008</v>
      </c>
      <c r="AE9" s="128"/>
      <c r="AF9" s="128"/>
      <c r="AG9" s="128"/>
      <c r="AH9" s="128"/>
      <c r="AI9" s="128"/>
      <c r="AJ9" s="128"/>
      <c r="AK9" s="128"/>
      <c r="AL9" s="129">
        <v>0</v>
      </c>
      <c r="AM9" s="155">
        <v>2646.3001200000008</v>
      </c>
      <c r="AN9" s="154">
        <v>2998.3496467733335</v>
      </c>
      <c r="AO9" s="128">
        <v>61.144770737750392</v>
      </c>
      <c r="AP9" s="128">
        <v>3612.3165071022499</v>
      </c>
      <c r="AQ9" s="129">
        <v>6671.8109246133336</v>
      </c>
      <c r="AR9" s="128"/>
      <c r="AS9" s="128"/>
      <c r="AT9" s="128"/>
      <c r="AU9" s="129">
        <v>0</v>
      </c>
      <c r="AV9" s="155">
        <v>6671.8109246133336</v>
      </c>
      <c r="AW9" s="150">
        <v>21859.746581866828</v>
      </c>
      <c r="AX9" s="130">
        <v>0.70113048958504387</v>
      </c>
      <c r="AY9" s="206">
        <v>1.3032323139319348E-2</v>
      </c>
      <c r="AZ9" s="213">
        <v>1.8897000698871087E-3</v>
      </c>
      <c r="BA9" s="206">
        <v>9.3312040903682988E-3</v>
      </c>
      <c r="BB9" s="213">
        <v>1.3530340548800108E-3</v>
      </c>
      <c r="BC9" s="136">
        <v>715000</v>
      </c>
      <c r="BD9" s="136">
        <v>0</v>
      </c>
      <c r="BE9" s="316">
        <v>4931000</v>
      </c>
      <c r="BF9" s="272" t="s">
        <v>569</v>
      </c>
      <c r="BG9" s="122" t="s">
        <v>567</v>
      </c>
      <c r="BH9" s="122" t="s">
        <v>156</v>
      </c>
      <c r="BI9" s="122" t="s">
        <v>158</v>
      </c>
      <c r="BJ9" s="350" t="s">
        <v>570</v>
      </c>
      <c r="BK9" s="349" t="s">
        <v>587</v>
      </c>
      <c r="BL9" s="122" t="s">
        <v>159</v>
      </c>
      <c r="BM9" s="350" t="s">
        <v>586</v>
      </c>
      <c r="BN9" s="349" t="s">
        <v>161</v>
      </c>
      <c r="BO9" s="122" t="s">
        <v>160</v>
      </c>
      <c r="BP9" s="122" t="s">
        <v>565</v>
      </c>
      <c r="BQ9" s="350" t="s">
        <v>203</v>
      </c>
      <c r="BR9" s="349" t="s">
        <v>204</v>
      </c>
      <c r="BS9" s="355" t="s">
        <v>565</v>
      </c>
    </row>
    <row r="10" spans="1:73" ht="14.25" customHeight="1" x14ac:dyDescent="0.4">
      <c r="A10" s="217" t="s">
        <v>19</v>
      </c>
      <c r="B10" s="154">
        <v>3150.8679880000004</v>
      </c>
      <c r="C10" s="128">
        <v>5452.5739999999996</v>
      </c>
      <c r="D10" s="128"/>
      <c r="E10" s="128">
        <v>111.05726999999999</v>
      </c>
      <c r="F10" s="128">
        <v>125.812</v>
      </c>
      <c r="G10" s="128"/>
      <c r="H10" s="128"/>
      <c r="I10" s="128"/>
      <c r="J10" s="129">
        <v>8840.3112579999997</v>
      </c>
      <c r="K10" s="128"/>
      <c r="L10" s="128"/>
      <c r="M10" s="128"/>
      <c r="N10" s="128"/>
      <c r="O10" s="128"/>
      <c r="P10" s="128"/>
      <c r="Q10" s="128"/>
      <c r="R10" s="128"/>
      <c r="S10" s="129">
        <v>0</v>
      </c>
      <c r="T10" s="171">
        <v>8840.3112579999997</v>
      </c>
      <c r="U10" s="181"/>
      <c r="V10" s="197">
        <v>34.154000000000003</v>
      </c>
      <c r="W10" s="154"/>
      <c r="X10" s="128"/>
      <c r="Y10" s="128">
        <v>736.17239757599998</v>
      </c>
      <c r="Z10" s="128"/>
      <c r="AA10" s="128"/>
      <c r="AB10" s="128"/>
      <c r="AC10" s="128">
        <v>51.39</v>
      </c>
      <c r="AD10" s="129">
        <v>787.56239757599997</v>
      </c>
      <c r="AE10" s="128"/>
      <c r="AF10" s="128"/>
      <c r="AG10" s="128"/>
      <c r="AH10" s="128"/>
      <c r="AI10" s="128"/>
      <c r="AJ10" s="128"/>
      <c r="AK10" s="128"/>
      <c r="AL10" s="129">
        <v>0</v>
      </c>
      <c r="AM10" s="155">
        <v>787.56239757599997</v>
      </c>
      <c r="AN10" s="154">
        <v>3097.6383227600004</v>
      </c>
      <c r="AO10" s="128">
        <v>913.04672579575083</v>
      </c>
      <c r="AP10" s="128">
        <v>4042.0638118682486</v>
      </c>
      <c r="AQ10" s="129">
        <v>8052.7488604239998</v>
      </c>
      <c r="AR10" s="128"/>
      <c r="AS10" s="128"/>
      <c r="AT10" s="128"/>
      <c r="AU10" s="129">
        <v>0</v>
      </c>
      <c r="AV10" s="155">
        <v>8052.7488604239998</v>
      </c>
      <c r="AW10" s="150">
        <v>52107.640746491161</v>
      </c>
      <c r="AX10" s="137">
        <v>0.85495310396404178</v>
      </c>
      <c r="AY10" s="206">
        <v>0.13000457732352941</v>
      </c>
      <c r="AZ10" s="213">
        <v>1.6582838600637778E-3</v>
      </c>
      <c r="BA10" s="206">
        <v>0.11842277735917647</v>
      </c>
      <c r="BB10" s="213">
        <v>1.5105512775134122E-3</v>
      </c>
      <c r="BC10" s="136">
        <v>68000</v>
      </c>
      <c r="BD10" s="136">
        <v>0</v>
      </c>
      <c r="BE10" s="316">
        <v>5331000</v>
      </c>
      <c r="BF10" s="272" t="s">
        <v>596</v>
      </c>
      <c r="BG10" s="122" t="s">
        <v>597</v>
      </c>
      <c r="BH10" s="122" t="s">
        <v>598</v>
      </c>
      <c r="BI10" s="122" t="s">
        <v>205</v>
      </c>
      <c r="BJ10" s="350"/>
      <c r="BK10" s="349" t="s">
        <v>587</v>
      </c>
      <c r="BL10" s="122" t="s">
        <v>159</v>
      </c>
      <c r="BM10" s="350" t="s">
        <v>587</v>
      </c>
      <c r="BN10" s="349" t="s">
        <v>161</v>
      </c>
      <c r="BO10" s="122" t="s">
        <v>575</v>
      </c>
      <c r="BP10" s="122" t="s">
        <v>565</v>
      </c>
      <c r="BQ10" s="350" t="s">
        <v>566</v>
      </c>
      <c r="BR10" s="349" t="s">
        <v>204</v>
      </c>
      <c r="BS10" s="355" t="s">
        <v>565</v>
      </c>
    </row>
    <row r="11" spans="1:73" ht="14.25" customHeight="1" x14ac:dyDescent="0.4">
      <c r="A11" s="222" t="s">
        <v>20</v>
      </c>
      <c r="B11" s="158">
        <v>3929.016142659113</v>
      </c>
      <c r="C11" s="132">
        <v>237.852</v>
      </c>
      <c r="D11" s="132">
        <v>0</v>
      </c>
      <c r="E11" s="132">
        <v>218.3</v>
      </c>
      <c r="F11" s="132">
        <v>0</v>
      </c>
      <c r="G11" s="132">
        <v>0</v>
      </c>
      <c r="H11" s="132">
        <v>0</v>
      </c>
      <c r="I11" s="132">
        <v>0</v>
      </c>
      <c r="J11" s="133">
        <v>4385.1681426591131</v>
      </c>
      <c r="K11" s="132">
        <v>0</v>
      </c>
      <c r="L11" s="132">
        <v>0</v>
      </c>
      <c r="M11" s="132">
        <v>0</v>
      </c>
      <c r="N11" s="132">
        <v>0</v>
      </c>
      <c r="O11" s="132">
        <v>0</v>
      </c>
      <c r="P11" s="132">
        <v>0</v>
      </c>
      <c r="Q11" s="132">
        <v>0</v>
      </c>
      <c r="R11" s="132">
        <v>0</v>
      </c>
      <c r="S11" s="133">
        <v>0</v>
      </c>
      <c r="T11" s="173">
        <v>4385.1681426591131</v>
      </c>
      <c r="U11" s="183">
        <v>0</v>
      </c>
      <c r="V11" s="199">
        <v>8221.3169999999991</v>
      </c>
      <c r="W11" s="158">
        <v>1529.2025818960515</v>
      </c>
      <c r="X11" s="132">
        <v>0</v>
      </c>
      <c r="Y11" s="132">
        <v>943.70228437737126</v>
      </c>
      <c r="Z11" s="132">
        <v>0</v>
      </c>
      <c r="AA11" s="132">
        <v>0</v>
      </c>
      <c r="AB11" s="132">
        <v>0</v>
      </c>
      <c r="AC11" s="132">
        <v>86.037000000000006</v>
      </c>
      <c r="AD11" s="133">
        <v>2558.9418662734224</v>
      </c>
      <c r="AE11" s="132">
        <v>0</v>
      </c>
      <c r="AF11" s="132">
        <v>0</v>
      </c>
      <c r="AG11" s="132">
        <v>0</v>
      </c>
      <c r="AH11" s="132">
        <v>0</v>
      </c>
      <c r="AI11" s="132">
        <v>0</v>
      </c>
      <c r="AJ11" s="132">
        <v>0</v>
      </c>
      <c r="AK11" s="132">
        <v>0</v>
      </c>
      <c r="AL11" s="133">
        <v>0</v>
      </c>
      <c r="AM11" s="159">
        <v>2558.9418662734224</v>
      </c>
      <c r="AN11" s="158">
        <v>1466.8682099474274</v>
      </c>
      <c r="AO11" s="132">
        <v>72.556826438262846</v>
      </c>
      <c r="AP11" s="132">
        <v>286.80124000000001</v>
      </c>
      <c r="AQ11" s="133">
        <v>1826.2262763856902</v>
      </c>
      <c r="AR11" s="132">
        <v>0</v>
      </c>
      <c r="AS11" s="132">
        <v>0</v>
      </c>
      <c r="AT11" s="132">
        <v>0</v>
      </c>
      <c r="AU11" s="133">
        <v>0</v>
      </c>
      <c r="AV11" s="159">
        <v>1826.2262763856902</v>
      </c>
      <c r="AW11" s="177">
        <v>11202.114693826283</v>
      </c>
      <c r="AX11" s="134">
        <v>0.71867013714573258</v>
      </c>
      <c r="AY11" s="205">
        <v>1.6062886969447302E-2</v>
      </c>
      <c r="AZ11" s="208">
        <v>1.0445850744781118E-3</v>
      </c>
      <c r="BA11" s="205">
        <v>6.6894735398743228E-3</v>
      </c>
      <c r="BB11" s="208">
        <v>4.3502293386986428E-4</v>
      </c>
      <c r="BC11" s="135">
        <v>273000</v>
      </c>
      <c r="BD11" s="135">
        <v>0</v>
      </c>
      <c r="BE11" s="317">
        <v>4198000</v>
      </c>
      <c r="BF11" s="272"/>
      <c r="BG11" s="122"/>
      <c r="BH11" s="122"/>
      <c r="BI11" s="122"/>
      <c r="BJ11" s="350"/>
      <c r="BK11" s="349"/>
      <c r="BL11" s="122"/>
      <c r="BM11" s="350"/>
      <c r="BN11" s="349"/>
      <c r="BO11" s="122"/>
      <c r="BP11" s="122"/>
      <c r="BQ11" s="350"/>
      <c r="BR11" s="349"/>
      <c r="BS11" s="355"/>
    </row>
    <row r="12" spans="1:73" ht="14.25" customHeight="1" x14ac:dyDescent="0.4">
      <c r="A12" s="217" t="s">
        <v>21</v>
      </c>
      <c r="B12" s="154">
        <v>3929.016142659113</v>
      </c>
      <c r="C12" s="128">
        <v>237.852</v>
      </c>
      <c r="D12" s="128"/>
      <c r="E12" s="128">
        <v>218.3</v>
      </c>
      <c r="F12" s="128"/>
      <c r="G12" s="128"/>
      <c r="H12" s="128"/>
      <c r="I12" s="128"/>
      <c r="J12" s="129">
        <v>4385.1681426591131</v>
      </c>
      <c r="K12" s="128"/>
      <c r="L12" s="128"/>
      <c r="M12" s="128"/>
      <c r="N12" s="128"/>
      <c r="O12" s="128"/>
      <c r="P12" s="128"/>
      <c r="Q12" s="128"/>
      <c r="R12" s="128"/>
      <c r="S12" s="129">
        <v>0</v>
      </c>
      <c r="T12" s="171">
        <v>4385.1681426591131</v>
      </c>
      <c r="U12" s="181"/>
      <c r="V12" s="197">
        <v>8221.3169999999991</v>
      </c>
      <c r="W12" s="154">
        <v>1529.2025818960515</v>
      </c>
      <c r="X12" s="128"/>
      <c r="Y12" s="128">
        <v>943.70228437737126</v>
      </c>
      <c r="Z12" s="128"/>
      <c r="AA12" s="128"/>
      <c r="AB12" s="128"/>
      <c r="AC12" s="128">
        <v>86.037000000000006</v>
      </c>
      <c r="AD12" s="129">
        <v>2558.9418662734224</v>
      </c>
      <c r="AE12" s="128"/>
      <c r="AF12" s="128"/>
      <c r="AG12" s="128"/>
      <c r="AH12" s="128"/>
      <c r="AI12" s="128"/>
      <c r="AJ12" s="128"/>
      <c r="AK12" s="128"/>
      <c r="AL12" s="129">
        <v>0</v>
      </c>
      <c r="AM12" s="155">
        <v>2558.9418662734224</v>
      </c>
      <c r="AN12" s="154">
        <v>1466.8682099474274</v>
      </c>
      <c r="AO12" s="128">
        <v>72.556826438262846</v>
      </c>
      <c r="AP12" s="128">
        <v>286.80124000000001</v>
      </c>
      <c r="AQ12" s="129">
        <v>1826.2262763856902</v>
      </c>
      <c r="AR12" s="128"/>
      <c r="AS12" s="128"/>
      <c r="AT12" s="128"/>
      <c r="AU12" s="129">
        <v>0</v>
      </c>
      <c r="AV12" s="155">
        <v>1826.2262763856902</v>
      </c>
      <c r="AW12" s="150">
        <v>11202.114693826283</v>
      </c>
      <c r="AX12" s="137">
        <v>0.71867013714573258</v>
      </c>
      <c r="AY12" s="206">
        <v>1.6062886969447302E-2</v>
      </c>
      <c r="AZ12" s="213">
        <v>1.0445850744781118E-3</v>
      </c>
      <c r="BA12" s="206">
        <v>6.6894735398743228E-3</v>
      </c>
      <c r="BB12" s="213">
        <v>4.3502293386986428E-4</v>
      </c>
      <c r="BC12" s="136">
        <v>273000</v>
      </c>
      <c r="BD12" s="136">
        <v>0</v>
      </c>
      <c r="BE12" s="316">
        <v>4198000</v>
      </c>
      <c r="BF12" s="272" t="s">
        <v>594</v>
      </c>
      <c r="BG12" s="122" t="s">
        <v>595</v>
      </c>
      <c r="BH12" s="122" t="s">
        <v>193</v>
      </c>
      <c r="BI12" s="122" t="s">
        <v>205</v>
      </c>
      <c r="BJ12" s="350" t="s">
        <v>201</v>
      </c>
      <c r="BK12" s="349" t="s">
        <v>587</v>
      </c>
      <c r="BL12" s="122" t="s">
        <v>159</v>
      </c>
      <c r="BM12" s="350" t="s">
        <v>586</v>
      </c>
      <c r="BN12" s="349" t="s">
        <v>575</v>
      </c>
      <c r="BO12" s="122" t="s">
        <v>160</v>
      </c>
      <c r="BP12" s="122" t="s">
        <v>565</v>
      </c>
      <c r="BQ12" s="350" t="s">
        <v>588</v>
      </c>
      <c r="BR12" s="349" t="s">
        <v>204</v>
      </c>
      <c r="BS12" s="355" t="s">
        <v>565</v>
      </c>
    </row>
    <row r="13" spans="1:73" ht="14.25" customHeight="1" x14ac:dyDescent="0.4">
      <c r="A13" s="222" t="s">
        <v>234</v>
      </c>
      <c r="B13" s="158">
        <v>14953.4592496</v>
      </c>
      <c r="C13" s="132">
        <v>3023.0008101138892</v>
      </c>
      <c r="D13" s="132">
        <v>0</v>
      </c>
      <c r="E13" s="132">
        <v>509.03201020386604</v>
      </c>
      <c r="F13" s="132">
        <v>138.96199999999999</v>
      </c>
      <c r="G13" s="132">
        <v>0</v>
      </c>
      <c r="H13" s="132">
        <v>0</v>
      </c>
      <c r="I13" s="132">
        <v>0</v>
      </c>
      <c r="J13" s="133">
        <v>18624.454069917756</v>
      </c>
      <c r="K13" s="132">
        <v>0</v>
      </c>
      <c r="L13" s="132">
        <v>0</v>
      </c>
      <c r="M13" s="132">
        <v>0</v>
      </c>
      <c r="N13" s="132">
        <v>0</v>
      </c>
      <c r="O13" s="132">
        <v>0</v>
      </c>
      <c r="P13" s="132">
        <v>0</v>
      </c>
      <c r="Q13" s="132">
        <v>0</v>
      </c>
      <c r="R13" s="132">
        <v>0</v>
      </c>
      <c r="S13" s="133">
        <v>0</v>
      </c>
      <c r="T13" s="173">
        <v>18624.454069917756</v>
      </c>
      <c r="U13" s="183">
        <v>0</v>
      </c>
      <c r="V13" s="199">
        <v>0</v>
      </c>
      <c r="W13" s="158">
        <v>14592.812157232853</v>
      </c>
      <c r="X13" s="132">
        <v>0</v>
      </c>
      <c r="Y13" s="132">
        <v>1115.483172</v>
      </c>
      <c r="Z13" s="132">
        <v>0</v>
      </c>
      <c r="AA13" s="132">
        <v>0</v>
      </c>
      <c r="AB13" s="132">
        <v>0</v>
      </c>
      <c r="AC13" s="132">
        <v>0</v>
      </c>
      <c r="AD13" s="133">
        <v>15708.295329232853</v>
      </c>
      <c r="AE13" s="132">
        <v>0</v>
      </c>
      <c r="AF13" s="132">
        <v>0</v>
      </c>
      <c r="AG13" s="132">
        <v>0</v>
      </c>
      <c r="AH13" s="132">
        <v>0</v>
      </c>
      <c r="AI13" s="132">
        <v>0</v>
      </c>
      <c r="AJ13" s="132">
        <v>0</v>
      </c>
      <c r="AK13" s="132">
        <v>0</v>
      </c>
      <c r="AL13" s="133">
        <v>0</v>
      </c>
      <c r="AM13" s="159">
        <v>15708.295329232853</v>
      </c>
      <c r="AN13" s="158">
        <v>1708.4208141000001</v>
      </c>
      <c r="AO13" s="132">
        <v>76.68768658490373</v>
      </c>
      <c r="AP13" s="132">
        <v>1131.05024</v>
      </c>
      <c r="AQ13" s="133">
        <v>2916.1587406849039</v>
      </c>
      <c r="AR13" s="132">
        <v>0</v>
      </c>
      <c r="AS13" s="132">
        <v>0</v>
      </c>
      <c r="AT13" s="132">
        <v>0</v>
      </c>
      <c r="AU13" s="133">
        <v>0</v>
      </c>
      <c r="AV13" s="159">
        <v>2916.1587406849039</v>
      </c>
      <c r="AW13" s="177">
        <v>16300.334288540071</v>
      </c>
      <c r="AX13" s="134">
        <v>0.46672678789741551</v>
      </c>
      <c r="AY13" s="205">
        <v>2.2908307589074729E-2</v>
      </c>
      <c r="AZ13" s="208">
        <v>2.4789636722903977E-3</v>
      </c>
      <c r="BA13" s="205">
        <v>3.5869111201536335E-3</v>
      </c>
      <c r="BB13" s="208">
        <v>3.8814837490814641E-4</v>
      </c>
      <c r="BC13" s="135">
        <v>813000</v>
      </c>
      <c r="BD13" s="135">
        <v>0</v>
      </c>
      <c r="BE13" s="317">
        <v>7513000</v>
      </c>
      <c r="BF13" s="272"/>
      <c r="BG13" s="122"/>
      <c r="BH13" s="122"/>
      <c r="BI13" s="122"/>
      <c r="BJ13" s="350"/>
      <c r="BK13" s="349"/>
      <c r="BL13" s="122"/>
      <c r="BM13" s="350"/>
      <c r="BN13" s="349"/>
      <c r="BO13" s="122"/>
      <c r="BP13" s="122"/>
      <c r="BQ13" s="350"/>
      <c r="BR13" s="349"/>
      <c r="BS13" s="355"/>
    </row>
    <row r="14" spans="1:73" ht="14.25" customHeight="1" x14ac:dyDescent="0.4">
      <c r="A14" s="219" t="s">
        <v>22</v>
      </c>
      <c r="B14" s="160">
        <v>14953.4592496</v>
      </c>
      <c r="C14" s="128">
        <v>3023.0008101138892</v>
      </c>
      <c r="D14" s="128"/>
      <c r="E14" s="128">
        <v>509.03201020386604</v>
      </c>
      <c r="F14" s="128">
        <v>138.96199999999999</v>
      </c>
      <c r="G14" s="128"/>
      <c r="H14" s="128"/>
      <c r="I14" s="128"/>
      <c r="J14" s="129">
        <v>18624.454069917756</v>
      </c>
      <c r="K14" s="128"/>
      <c r="L14" s="128"/>
      <c r="M14" s="128"/>
      <c r="N14" s="128"/>
      <c r="O14" s="128"/>
      <c r="P14" s="128"/>
      <c r="Q14" s="128"/>
      <c r="R14" s="128"/>
      <c r="S14" s="129">
        <v>0</v>
      </c>
      <c r="T14" s="174">
        <v>18624.454069917756</v>
      </c>
      <c r="U14" s="181"/>
      <c r="V14" s="197"/>
      <c r="W14" s="160">
        <v>14592.812157232853</v>
      </c>
      <c r="X14" s="128"/>
      <c r="Y14" s="128">
        <v>1115.483172</v>
      </c>
      <c r="Z14" s="128"/>
      <c r="AA14" s="128"/>
      <c r="AB14" s="128"/>
      <c r="AC14" s="128"/>
      <c r="AD14" s="129">
        <v>15708.295329232853</v>
      </c>
      <c r="AE14" s="128"/>
      <c r="AF14" s="128"/>
      <c r="AG14" s="128"/>
      <c r="AH14" s="128"/>
      <c r="AI14" s="128"/>
      <c r="AJ14" s="128"/>
      <c r="AK14" s="128"/>
      <c r="AL14" s="129">
        <v>0</v>
      </c>
      <c r="AM14" s="155">
        <v>15708.295329232853</v>
      </c>
      <c r="AN14" s="154">
        <v>1708.4208141000001</v>
      </c>
      <c r="AO14" s="128">
        <v>76.68768658490373</v>
      </c>
      <c r="AP14" s="128">
        <v>1131.05024</v>
      </c>
      <c r="AQ14" s="129">
        <v>2916.1587406849039</v>
      </c>
      <c r="AR14" s="128"/>
      <c r="AS14" s="128"/>
      <c r="AT14" s="128"/>
      <c r="AU14" s="129">
        <v>0</v>
      </c>
      <c r="AV14" s="155">
        <v>2916.1587406849039</v>
      </c>
      <c r="AW14" s="150">
        <v>16300.334288540071</v>
      </c>
      <c r="AX14" s="137">
        <v>0.46672678789741551</v>
      </c>
      <c r="AY14" s="206">
        <v>2.2908307589074729E-2</v>
      </c>
      <c r="AZ14" s="213">
        <v>2.4789636722903977E-3</v>
      </c>
      <c r="BA14" s="206">
        <v>3.5869111201536335E-3</v>
      </c>
      <c r="BB14" s="213">
        <v>3.8814837490814641E-4</v>
      </c>
      <c r="BC14" s="136">
        <v>813000</v>
      </c>
      <c r="BD14" s="136">
        <v>0</v>
      </c>
      <c r="BE14" s="316">
        <v>7513000</v>
      </c>
      <c r="BF14" s="272" t="s">
        <v>604</v>
      </c>
      <c r="BG14" s="122" t="s">
        <v>200</v>
      </c>
      <c r="BH14" s="122" t="s">
        <v>194</v>
      </c>
      <c r="BI14" s="122" t="s">
        <v>158</v>
      </c>
      <c r="BJ14" s="350"/>
      <c r="BK14" s="349" t="s">
        <v>593</v>
      </c>
      <c r="BL14" s="122" t="s">
        <v>159</v>
      </c>
      <c r="BM14" s="350" t="s">
        <v>586</v>
      </c>
      <c r="BN14" s="349" t="s">
        <v>161</v>
      </c>
      <c r="BO14" s="122"/>
      <c r="BP14" s="122" t="s">
        <v>565</v>
      </c>
      <c r="BQ14" s="350" t="s">
        <v>566</v>
      </c>
      <c r="BR14" s="349" t="s">
        <v>571</v>
      </c>
      <c r="BS14" s="355"/>
    </row>
    <row r="15" spans="1:73" ht="14.25" customHeight="1" x14ac:dyDescent="0.4">
      <c r="A15" s="222" t="s">
        <v>28</v>
      </c>
      <c r="B15" s="158">
        <v>0</v>
      </c>
      <c r="C15" s="132">
        <v>0</v>
      </c>
      <c r="D15" s="132">
        <v>0</v>
      </c>
      <c r="E15" s="132">
        <v>83.977999999999994</v>
      </c>
      <c r="F15" s="132">
        <v>0</v>
      </c>
      <c r="G15" s="132">
        <v>0</v>
      </c>
      <c r="H15" s="132">
        <v>0</v>
      </c>
      <c r="I15" s="132">
        <v>0</v>
      </c>
      <c r="J15" s="132">
        <v>83.977999999999994</v>
      </c>
      <c r="K15" s="132">
        <v>0</v>
      </c>
      <c r="L15" s="132">
        <v>0</v>
      </c>
      <c r="M15" s="132">
        <v>0</v>
      </c>
      <c r="N15" s="132">
        <v>0</v>
      </c>
      <c r="O15" s="132">
        <v>0</v>
      </c>
      <c r="P15" s="132">
        <v>0</v>
      </c>
      <c r="Q15" s="132">
        <v>0</v>
      </c>
      <c r="R15" s="132">
        <v>5286.0691999999999</v>
      </c>
      <c r="S15" s="132">
        <v>5286.0691999999999</v>
      </c>
      <c r="T15" s="173">
        <v>5370.0472</v>
      </c>
      <c r="U15" s="183">
        <v>0</v>
      </c>
      <c r="V15" s="199">
        <v>0</v>
      </c>
      <c r="W15" s="158">
        <v>0</v>
      </c>
      <c r="X15" s="132">
        <v>0</v>
      </c>
      <c r="Y15" s="132">
        <v>0</v>
      </c>
      <c r="Z15" s="132">
        <v>0</v>
      </c>
      <c r="AA15" s="132">
        <v>0</v>
      </c>
      <c r="AB15" s="132">
        <v>0</v>
      </c>
      <c r="AC15" s="132">
        <v>0</v>
      </c>
      <c r="AD15" s="132">
        <v>0</v>
      </c>
      <c r="AE15" s="132">
        <v>0</v>
      </c>
      <c r="AF15" s="132">
        <v>0</v>
      </c>
      <c r="AG15" s="132">
        <v>0</v>
      </c>
      <c r="AH15" s="132">
        <v>0</v>
      </c>
      <c r="AI15" s="132">
        <v>0</v>
      </c>
      <c r="AJ15" s="132">
        <v>0</v>
      </c>
      <c r="AK15" s="132">
        <v>1015.232</v>
      </c>
      <c r="AL15" s="132">
        <v>1015.232</v>
      </c>
      <c r="AM15" s="179">
        <v>1015.232</v>
      </c>
      <c r="AN15" s="158">
        <v>93.695999999999998</v>
      </c>
      <c r="AO15" s="132">
        <v>4177.1412</v>
      </c>
      <c r="AP15" s="132">
        <v>83.977999999999994</v>
      </c>
      <c r="AQ15" s="132">
        <v>4354.8152</v>
      </c>
      <c r="AR15" s="132">
        <v>0</v>
      </c>
      <c r="AS15" s="132">
        <v>0</v>
      </c>
      <c r="AT15" s="132">
        <v>0</v>
      </c>
      <c r="AU15" s="132">
        <v>0</v>
      </c>
      <c r="AV15" s="179">
        <v>4354.8152</v>
      </c>
      <c r="AW15" s="177">
        <v>18850</v>
      </c>
      <c r="AX15" s="134">
        <v>0.77828089451452431</v>
      </c>
      <c r="AY15" s="205"/>
      <c r="AZ15" s="208">
        <v>2.3511590192644483E-3</v>
      </c>
      <c r="BA15" s="205"/>
      <c r="BB15" s="208">
        <v>1.906661646234676E-3</v>
      </c>
      <c r="BC15" s="135">
        <v>0</v>
      </c>
      <c r="BD15" s="135">
        <v>132000000</v>
      </c>
      <c r="BE15" s="317">
        <v>2284000</v>
      </c>
      <c r="BF15" s="272"/>
      <c r="BG15" s="122"/>
      <c r="BH15" s="122"/>
      <c r="BI15" s="122"/>
      <c r="BJ15" s="350"/>
      <c r="BK15" s="349"/>
      <c r="BL15" s="122"/>
      <c r="BM15" s="350"/>
      <c r="BN15" s="349"/>
      <c r="BO15" s="122"/>
      <c r="BP15" s="122"/>
      <c r="BQ15" s="350"/>
      <c r="BR15" s="349"/>
      <c r="BS15" s="355"/>
    </row>
    <row r="16" spans="1:73" ht="14.25" customHeight="1" x14ac:dyDescent="0.4">
      <c r="A16" s="219" t="s">
        <v>612</v>
      </c>
      <c r="B16" s="154"/>
      <c r="C16" s="128"/>
      <c r="D16" s="128"/>
      <c r="E16" s="128">
        <v>83.977999999999994</v>
      </c>
      <c r="F16" s="128"/>
      <c r="G16" s="128"/>
      <c r="H16" s="128"/>
      <c r="I16" s="128"/>
      <c r="J16" s="129">
        <v>83.977999999999994</v>
      </c>
      <c r="K16" s="128"/>
      <c r="L16" s="128"/>
      <c r="M16" s="128"/>
      <c r="N16" s="128"/>
      <c r="O16" s="128"/>
      <c r="P16" s="128"/>
      <c r="Q16" s="128"/>
      <c r="R16" s="128">
        <v>5286.0691999999999</v>
      </c>
      <c r="S16" s="129">
        <v>5286.0691999999999</v>
      </c>
      <c r="T16" s="171">
        <v>5370.0472</v>
      </c>
      <c r="U16" s="181"/>
      <c r="V16" s="197"/>
      <c r="W16" s="154"/>
      <c r="X16" s="128"/>
      <c r="Y16" s="128"/>
      <c r="Z16" s="128"/>
      <c r="AA16" s="128"/>
      <c r="AB16" s="128"/>
      <c r="AC16" s="128"/>
      <c r="AD16" s="129">
        <v>0</v>
      </c>
      <c r="AE16" s="128"/>
      <c r="AF16" s="128"/>
      <c r="AG16" s="128"/>
      <c r="AH16" s="128"/>
      <c r="AI16" s="128"/>
      <c r="AJ16" s="128"/>
      <c r="AK16" s="128">
        <v>1015.232</v>
      </c>
      <c r="AL16" s="129">
        <v>1015.232</v>
      </c>
      <c r="AM16" s="155">
        <v>1015.232</v>
      </c>
      <c r="AN16" s="154">
        <v>93.695999999999998</v>
      </c>
      <c r="AO16" s="128">
        <v>4177.1412</v>
      </c>
      <c r="AP16" s="128">
        <v>83.977999999999994</v>
      </c>
      <c r="AQ16" s="129">
        <v>4354.8152</v>
      </c>
      <c r="AR16" s="128"/>
      <c r="AS16" s="128"/>
      <c r="AT16" s="128"/>
      <c r="AU16" s="129">
        <v>0</v>
      </c>
      <c r="AV16" s="155">
        <v>4354.8152</v>
      </c>
      <c r="AW16" s="77">
        <v>18850</v>
      </c>
      <c r="AX16" s="130">
        <v>0.77828089451452431</v>
      </c>
      <c r="AY16" s="206"/>
      <c r="AZ16" s="213">
        <v>2.3511590192644483E-3</v>
      </c>
      <c r="BA16" s="206"/>
      <c r="BB16" s="213">
        <v>1.906661646234676E-3</v>
      </c>
      <c r="BC16" s="136">
        <v>0</v>
      </c>
      <c r="BD16" s="136">
        <v>132000000</v>
      </c>
      <c r="BE16" s="316">
        <v>2284000</v>
      </c>
      <c r="BF16" s="272" t="s">
        <v>572</v>
      </c>
      <c r="BG16" s="122" t="s">
        <v>573</v>
      </c>
      <c r="BH16" s="122" t="s">
        <v>156</v>
      </c>
      <c r="BI16" s="122" t="s">
        <v>574</v>
      </c>
      <c r="BJ16" s="350" t="s">
        <v>201</v>
      </c>
      <c r="BK16" s="349" t="s">
        <v>605</v>
      </c>
      <c r="BL16" s="122" t="s">
        <v>159</v>
      </c>
      <c r="BM16" s="350" t="s">
        <v>587</v>
      </c>
      <c r="BN16" s="349" t="s">
        <v>161</v>
      </c>
      <c r="BO16" s="122" t="s">
        <v>575</v>
      </c>
      <c r="BP16" s="122" t="s">
        <v>565</v>
      </c>
      <c r="BQ16" s="350" t="s">
        <v>203</v>
      </c>
      <c r="BR16" s="349" t="s">
        <v>204</v>
      </c>
      <c r="BS16" s="355"/>
    </row>
    <row r="17" spans="1:73" ht="14.25" customHeight="1" x14ac:dyDescent="0.4">
      <c r="A17" s="222" t="s">
        <v>24</v>
      </c>
      <c r="B17" s="158">
        <v>2699.3268699999999</v>
      </c>
      <c r="C17" s="132">
        <v>0</v>
      </c>
      <c r="D17" s="132">
        <v>0</v>
      </c>
      <c r="E17" s="132">
        <v>12.441000000000001</v>
      </c>
      <c r="F17" s="132">
        <v>28.148000000000003</v>
      </c>
      <c r="G17" s="132">
        <v>0</v>
      </c>
      <c r="H17" s="132">
        <v>107.50709999999999</v>
      </c>
      <c r="I17" s="132">
        <v>0</v>
      </c>
      <c r="J17" s="133">
        <v>2847.4229700000001</v>
      </c>
      <c r="K17" s="132">
        <v>0</v>
      </c>
      <c r="L17" s="132">
        <v>0</v>
      </c>
      <c r="M17" s="132">
        <v>35.769599999999997</v>
      </c>
      <c r="N17" s="132">
        <v>0</v>
      </c>
      <c r="O17" s="132">
        <v>0</v>
      </c>
      <c r="P17" s="132">
        <v>0</v>
      </c>
      <c r="Q17" s="132">
        <v>0</v>
      </c>
      <c r="R17" s="132">
        <v>0</v>
      </c>
      <c r="S17" s="133">
        <v>35.769599999999997</v>
      </c>
      <c r="T17" s="173">
        <v>2883.1925700000002</v>
      </c>
      <c r="U17" s="183">
        <v>165.61410000000001</v>
      </c>
      <c r="V17" s="199">
        <v>0</v>
      </c>
      <c r="W17" s="158">
        <v>78.415999999999997</v>
      </c>
      <c r="X17" s="132">
        <v>493.78062</v>
      </c>
      <c r="Y17" s="132">
        <v>0</v>
      </c>
      <c r="Z17" s="132">
        <v>0</v>
      </c>
      <c r="AA17" s="132">
        <v>0</v>
      </c>
      <c r="AB17" s="132">
        <v>0</v>
      </c>
      <c r="AC17" s="132">
        <v>0</v>
      </c>
      <c r="AD17" s="133">
        <v>572.19661999999994</v>
      </c>
      <c r="AE17" s="132">
        <v>0</v>
      </c>
      <c r="AF17" s="132">
        <v>0</v>
      </c>
      <c r="AG17" s="132">
        <v>14.56814</v>
      </c>
      <c r="AH17" s="132">
        <v>0</v>
      </c>
      <c r="AI17" s="132">
        <v>0</v>
      </c>
      <c r="AJ17" s="132">
        <v>0</v>
      </c>
      <c r="AK17" s="132">
        <v>0</v>
      </c>
      <c r="AL17" s="133">
        <v>14.56814</v>
      </c>
      <c r="AM17" s="159">
        <v>586.76475999999991</v>
      </c>
      <c r="AN17" s="158">
        <v>1286.8832499999999</v>
      </c>
      <c r="AO17" s="132">
        <v>492.17989999999998</v>
      </c>
      <c r="AP17" s="132">
        <v>351.75066000000004</v>
      </c>
      <c r="AQ17" s="133">
        <v>2130.8138100000001</v>
      </c>
      <c r="AR17" s="132">
        <v>0</v>
      </c>
      <c r="AS17" s="132">
        <v>0</v>
      </c>
      <c r="AT17" s="132">
        <v>0</v>
      </c>
      <c r="AU17" s="133">
        <v>0</v>
      </c>
      <c r="AV17" s="159">
        <v>2130.8138100000001</v>
      </c>
      <c r="AW17" s="177">
        <v>2305.8315499999999</v>
      </c>
      <c r="AX17" s="134">
        <v>0.44436709035763738</v>
      </c>
      <c r="AY17" s="205">
        <v>2.0594232642857143E-2</v>
      </c>
      <c r="AZ17" s="208">
        <v>1.1821207749077491E-3</v>
      </c>
      <c r="BA17" s="205">
        <v>1.5220098642857144E-2</v>
      </c>
      <c r="BB17" s="208">
        <v>8.7364239852398529E-4</v>
      </c>
      <c r="BC17" s="135">
        <v>140000</v>
      </c>
      <c r="BD17" s="135">
        <v>0</v>
      </c>
      <c r="BE17" s="317">
        <v>2439000</v>
      </c>
      <c r="BF17" s="272"/>
      <c r="BG17" s="122"/>
      <c r="BH17" s="122"/>
      <c r="BI17" s="122"/>
      <c r="BJ17" s="350"/>
      <c r="BK17" s="349"/>
      <c r="BL17" s="122"/>
      <c r="BM17" s="350"/>
      <c r="BN17" s="349"/>
      <c r="BO17" s="122"/>
      <c r="BP17" s="122"/>
      <c r="BQ17" s="350"/>
      <c r="BR17" s="349"/>
      <c r="BS17" s="355"/>
    </row>
    <row r="18" spans="1:73" ht="14.25" customHeight="1" x14ac:dyDescent="0.4">
      <c r="A18" s="217" t="s">
        <v>25</v>
      </c>
      <c r="B18" s="154">
        <v>1138.4749999999999</v>
      </c>
      <c r="C18" s="128"/>
      <c r="D18" s="128"/>
      <c r="E18" s="128"/>
      <c r="F18" s="128">
        <v>7.4640000000000004</v>
      </c>
      <c r="G18" s="128"/>
      <c r="H18" s="128"/>
      <c r="I18" s="128"/>
      <c r="J18" s="129">
        <v>1145.9389999999999</v>
      </c>
      <c r="K18" s="128"/>
      <c r="L18" s="128"/>
      <c r="M18" s="128">
        <v>35.769599999999997</v>
      </c>
      <c r="N18" s="128"/>
      <c r="O18" s="128"/>
      <c r="P18" s="128"/>
      <c r="Q18" s="128"/>
      <c r="R18" s="128"/>
      <c r="S18" s="129">
        <v>35.769599999999997</v>
      </c>
      <c r="T18" s="171">
        <v>1181.7085999999999</v>
      </c>
      <c r="U18" s="181">
        <v>417.24209999999999</v>
      </c>
      <c r="V18" s="197"/>
      <c r="W18" s="154"/>
      <c r="X18" s="128"/>
      <c r="Y18" s="128"/>
      <c r="Z18" s="128"/>
      <c r="AA18" s="128"/>
      <c r="AB18" s="128"/>
      <c r="AC18" s="128"/>
      <c r="AD18" s="129">
        <v>0</v>
      </c>
      <c r="AE18" s="128"/>
      <c r="AF18" s="128"/>
      <c r="AG18" s="128">
        <v>7.0481400000000001</v>
      </c>
      <c r="AH18" s="128"/>
      <c r="AI18" s="128"/>
      <c r="AJ18" s="128"/>
      <c r="AK18" s="128"/>
      <c r="AL18" s="129">
        <v>7.0481400000000001</v>
      </c>
      <c r="AM18" s="155">
        <v>7.0481400000000001</v>
      </c>
      <c r="AN18" s="154">
        <v>427.322</v>
      </c>
      <c r="AO18" s="128">
        <v>306.52679999999998</v>
      </c>
      <c r="AP18" s="128">
        <v>23.569559999999999</v>
      </c>
      <c r="AQ18" s="129">
        <v>757.41836000000001</v>
      </c>
      <c r="AR18" s="128"/>
      <c r="AS18" s="128"/>
      <c r="AT18" s="128"/>
      <c r="AU18" s="129">
        <v>0</v>
      </c>
      <c r="AV18" s="155">
        <v>757.41836000000001</v>
      </c>
      <c r="AW18" s="150">
        <v>550.59100000000001</v>
      </c>
      <c r="AX18" s="130">
        <v>0.31783820766338572</v>
      </c>
      <c r="AY18" s="206">
        <v>0.13130095555555554</v>
      </c>
      <c r="AZ18" s="213">
        <v>2.2812907335907334E-3</v>
      </c>
      <c r="BA18" s="206">
        <v>8.4157595555555562E-2</v>
      </c>
      <c r="BB18" s="213">
        <v>1.4621976061776061E-3</v>
      </c>
      <c r="BC18" s="140">
        <v>9000</v>
      </c>
      <c r="BD18" s="136">
        <v>0</v>
      </c>
      <c r="BE18" s="316">
        <v>518000</v>
      </c>
      <c r="BF18" s="272" t="s">
        <v>602</v>
      </c>
      <c r="BG18" s="122" t="s">
        <v>584</v>
      </c>
      <c r="BH18" s="122" t="s">
        <v>201</v>
      </c>
      <c r="BI18" s="122" t="s">
        <v>205</v>
      </c>
      <c r="BJ18" s="350"/>
      <c r="BK18" s="349" t="s">
        <v>593</v>
      </c>
      <c r="BL18" s="122" t="s">
        <v>159</v>
      </c>
      <c r="BM18" s="350" t="s">
        <v>587</v>
      </c>
      <c r="BN18" s="349" t="s">
        <v>160</v>
      </c>
      <c r="BO18" s="122" t="s">
        <v>575</v>
      </c>
      <c r="BP18" s="122" t="s">
        <v>565</v>
      </c>
      <c r="BQ18" s="350" t="s">
        <v>588</v>
      </c>
      <c r="BR18" s="349" t="s">
        <v>204</v>
      </c>
      <c r="BS18" s="355" t="s">
        <v>565</v>
      </c>
    </row>
    <row r="19" spans="1:73" ht="14.25" customHeight="1" x14ac:dyDescent="0.4">
      <c r="A19" s="217" t="s">
        <v>26</v>
      </c>
      <c r="B19" s="154">
        <v>271.64999999999998</v>
      </c>
      <c r="C19" s="128"/>
      <c r="D19" s="128"/>
      <c r="E19" s="128"/>
      <c r="F19" s="128">
        <v>20.684000000000001</v>
      </c>
      <c r="G19" s="128"/>
      <c r="H19" s="128">
        <v>107.50709999999999</v>
      </c>
      <c r="I19" s="128"/>
      <c r="J19" s="129">
        <v>399.84109999999998</v>
      </c>
      <c r="K19" s="128"/>
      <c r="L19" s="128"/>
      <c r="M19" s="128"/>
      <c r="N19" s="128"/>
      <c r="O19" s="128"/>
      <c r="P19" s="128"/>
      <c r="Q19" s="128"/>
      <c r="R19" s="128"/>
      <c r="S19" s="129">
        <v>0</v>
      </c>
      <c r="T19" s="171">
        <v>399.84109999999998</v>
      </c>
      <c r="U19" s="181"/>
      <c r="V19" s="197"/>
      <c r="W19" s="154"/>
      <c r="X19" s="128"/>
      <c r="Y19" s="128"/>
      <c r="Z19" s="128"/>
      <c r="AA19" s="128"/>
      <c r="AB19" s="128"/>
      <c r="AC19" s="128"/>
      <c r="AD19" s="129">
        <v>0</v>
      </c>
      <c r="AE19" s="128"/>
      <c r="AF19" s="128"/>
      <c r="AG19" s="128">
        <v>7.52</v>
      </c>
      <c r="AH19" s="128"/>
      <c r="AI19" s="128"/>
      <c r="AJ19" s="128"/>
      <c r="AK19" s="128"/>
      <c r="AL19" s="129">
        <v>7.52</v>
      </c>
      <c r="AM19" s="155">
        <v>7.52</v>
      </c>
      <c r="AN19" s="154">
        <v>64.14</v>
      </c>
      <c r="AO19" s="128">
        <v>0</v>
      </c>
      <c r="AP19" s="128">
        <v>328.18110000000001</v>
      </c>
      <c r="AQ19" s="129">
        <v>392.3211</v>
      </c>
      <c r="AR19" s="128"/>
      <c r="AS19" s="128"/>
      <c r="AT19" s="128"/>
      <c r="AU19" s="129">
        <v>0</v>
      </c>
      <c r="AV19" s="155">
        <v>392.3211</v>
      </c>
      <c r="AW19" s="150">
        <v>123.04555000000001</v>
      </c>
      <c r="AX19" s="130">
        <v>0.2353197389912326</v>
      </c>
      <c r="AY19" s="206">
        <v>1.4280039285714285E-2</v>
      </c>
      <c r="AZ19" s="213">
        <v>3.3126851698425848E-4</v>
      </c>
      <c r="BA19" s="206">
        <v>1.4011467857142856E-2</v>
      </c>
      <c r="BB19" s="213">
        <v>3.2503819386909692E-4</v>
      </c>
      <c r="BC19" s="140">
        <v>28000</v>
      </c>
      <c r="BD19" s="136">
        <v>0</v>
      </c>
      <c r="BE19" s="316">
        <v>1207000</v>
      </c>
      <c r="BF19" s="272" t="s">
        <v>602</v>
      </c>
      <c r="BG19" s="122" t="s">
        <v>584</v>
      </c>
      <c r="BH19" s="122" t="s">
        <v>156</v>
      </c>
      <c r="BI19" s="122"/>
      <c r="BJ19" s="350"/>
      <c r="BK19" s="349" t="s">
        <v>593</v>
      </c>
      <c r="BL19" s="122" t="s">
        <v>159</v>
      </c>
      <c r="BM19" s="350" t="s">
        <v>586</v>
      </c>
      <c r="BN19" s="349" t="s">
        <v>160</v>
      </c>
      <c r="BO19" s="122" t="s">
        <v>575</v>
      </c>
      <c r="BP19" s="122" t="s">
        <v>565</v>
      </c>
      <c r="BQ19" s="350" t="s">
        <v>588</v>
      </c>
      <c r="BR19" s="349" t="s">
        <v>204</v>
      </c>
      <c r="BS19" s="355" t="s">
        <v>565</v>
      </c>
    </row>
    <row r="20" spans="1:73" s="24" customFormat="1" ht="14.25" customHeight="1" x14ac:dyDescent="0.4">
      <c r="A20" s="219" t="s">
        <v>27</v>
      </c>
      <c r="B20" s="160">
        <v>1289.2018700000001</v>
      </c>
      <c r="C20" s="138"/>
      <c r="D20" s="138"/>
      <c r="E20" s="138">
        <v>12.441000000000001</v>
      </c>
      <c r="F20" s="138"/>
      <c r="G20" s="138"/>
      <c r="H20" s="138"/>
      <c r="I20" s="138"/>
      <c r="J20" s="139">
        <v>1301.6428700000001</v>
      </c>
      <c r="K20" s="138"/>
      <c r="L20" s="138"/>
      <c r="M20" s="138"/>
      <c r="N20" s="138"/>
      <c r="O20" s="138"/>
      <c r="P20" s="138"/>
      <c r="Q20" s="138"/>
      <c r="R20" s="138"/>
      <c r="S20" s="139">
        <v>0</v>
      </c>
      <c r="T20" s="174">
        <v>1301.6428700000001</v>
      </c>
      <c r="U20" s="184">
        <v>-251.62799999999999</v>
      </c>
      <c r="V20" s="200"/>
      <c r="W20" s="160">
        <v>78.415999999999997</v>
      </c>
      <c r="X20" s="138">
        <v>493.78062</v>
      </c>
      <c r="Y20" s="138"/>
      <c r="Z20" s="138"/>
      <c r="AA20" s="138"/>
      <c r="AB20" s="138"/>
      <c r="AC20" s="138"/>
      <c r="AD20" s="139">
        <v>572.19661999999994</v>
      </c>
      <c r="AE20" s="138"/>
      <c r="AF20" s="138"/>
      <c r="AG20" s="138"/>
      <c r="AH20" s="138"/>
      <c r="AI20" s="138"/>
      <c r="AJ20" s="138"/>
      <c r="AK20" s="138"/>
      <c r="AL20" s="139">
        <v>0</v>
      </c>
      <c r="AM20" s="161">
        <v>572.19661999999994</v>
      </c>
      <c r="AN20" s="160">
        <v>795.42124999999999</v>
      </c>
      <c r="AO20" s="138">
        <v>185.65309999999999</v>
      </c>
      <c r="AP20" s="138"/>
      <c r="AQ20" s="139">
        <v>981.07434999999998</v>
      </c>
      <c r="AR20" s="138"/>
      <c r="AS20" s="138"/>
      <c r="AT20" s="138"/>
      <c r="AU20" s="139">
        <v>0</v>
      </c>
      <c r="AV20" s="161">
        <v>981.07434999999998</v>
      </c>
      <c r="AW20" s="77">
        <v>1632.1949999999999</v>
      </c>
      <c r="AX20" s="130">
        <v>0.55633442348332618</v>
      </c>
      <c r="AY20" s="211">
        <v>1.2637309417475729E-2</v>
      </c>
      <c r="AZ20" s="209">
        <v>1.8230292296918769E-3</v>
      </c>
      <c r="BA20" s="211">
        <v>9.5249936893203879E-3</v>
      </c>
      <c r="BB20" s="209">
        <v>1.3740537114845938E-3</v>
      </c>
      <c r="BC20" s="136">
        <v>103000</v>
      </c>
      <c r="BD20" s="136">
        <v>0</v>
      </c>
      <c r="BE20" s="316">
        <v>714000</v>
      </c>
      <c r="BF20" s="272" t="s">
        <v>602</v>
      </c>
      <c r="BG20" s="122" t="s">
        <v>200</v>
      </c>
      <c r="BH20" s="122" t="s">
        <v>156</v>
      </c>
      <c r="BI20" s="122" t="s">
        <v>574</v>
      </c>
      <c r="BJ20" s="350"/>
      <c r="BK20" s="349" t="s">
        <v>593</v>
      </c>
      <c r="BL20" s="122" t="s">
        <v>159</v>
      </c>
      <c r="BM20" s="350" t="s">
        <v>605</v>
      </c>
      <c r="BN20" s="349" t="s">
        <v>161</v>
      </c>
      <c r="BO20" s="122"/>
      <c r="BP20" s="122" t="s">
        <v>565</v>
      </c>
      <c r="BQ20" s="350" t="s">
        <v>203</v>
      </c>
      <c r="BR20" s="349" t="s">
        <v>204</v>
      </c>
      <c r="BS20" s="355" t="s">
        <v>565</v>
      </c>
      <c r="BT20" s="28"/>
      <c r="BU20" s="28"/>
    </row>
    <row r="21" spans="1:73" ht="14.25" customHeight="1" x14ac:dyDescent="0.4">
      <c r="A21" s="222" t="s">
        <v>30</v>
      </c>
      <c r="B21" s="158">
        <v>11989</v>
      </c>
      <c r="C21" s="132">
        <v>3306</v>
      </c>
      <c r="D21" s="132">
        <v>0</v>
      </c>
      <c r="E21" s="132">
        <v>0</v>
      </c>
      <c r="F21" s="132">
        <v>0</v>
      </c>
      <c r="G21" s="132">
        <v>0</v>
      </c>
      <c r="H21" s="132">
        <v>0</v>
      </c>
      <c r="I21" s="132">
        <v>0</v>
      </c>
      <c r="J21" s="133">
        <v>15295</v>
      </c>
      <c r="K21" s="132">
        <v>0</v>
      </c>
      <c r="L21" s="132">
        <v>0</v>
      </c>
      <c r="M21" s="132">
        <v>796</v>
      </c>
      <c r="N21" s="132">
        <v>0</v>
      </c>
      <c r="O21" s="132">
        <v>0</v>
      </c>
      <c r="P21" s="132">
        <v>0</v>
      </c>
      <c r="Q21" s="132">
        <v>0</v>
      </c>
      <c r="R21" s="132">
        <v>0</v>
      </c>
      <c r="S21" s="133">
        <v>796</v>
      </c>
      <c r="T21" s="173">
        <v>16091</v>
      </c>
      <c r="U21" s="183">
        <v>-105.02890159680101</v>
      </c>
      <c r="V21" s="199">
        <v>12205</v>
      </c>
      <c r="W21" s="158">
        <v>0</v>
      </c>
      <c r="X21" s="132">
        <v>0</v>
      </c>
      <c r="Y21" s="132">
        <v>0</v>
      </c>
      <c r="Z21" s="132">
        <v>0</v>
      </c>
      <c r="AA21" s="132">
        <v>0</v>
      </c>
      <c r="AB21" s="132">
        <v>0</v>
      </c>
      <c r="AC21" s="132">
        <v>0</v>
      </c>
      <c r="AD21" s="133">
        <v>0</v>
      </c>
      <c r="AE21" s="132">
        <v>0</v>
      </c>
      <c r="AF21" s="132">
        <v>0</v>
      </c>
      <c r="AG21" s="132">
        <v>988</v>
      </c>
      <c r="AH21" s="132">
        <v>0</v>
      </c>
      <c r="AI21" s="132">
        <v>0</v>
      </c>
      <c r="AJ21" s="132">
        <v>0</v>
      </c>
      <c r="AK21" s="132">
        <v>0</v>
      </c>
      <c r="AL21" s="133">
        <v>988</v>
      </c>
      <c r="AM21" s="159">
        <v>988</v>
      </c>
      <c r="AN21" s="158">
        <v>0</v>
      </c>
      <c r="AO21" s="132">
        <v>0</v>
      </c>
      <c r="AP21" s="132">
        <v>0</v>
      </c>
      <c r="AQ21" s="133">
        <v>0</v>
      </c>
      <c r="AR21" s="132">
        <v>13993</v>
      </c>
      <c r="AS21" s="132">
        <v>1215.0289015968001</v>
      </c>
      <c r="AT21" s="132">
        <v>0</v>
      </c>
      <c r="AU21" s="133">
        <v>15208.028901596801</v>
      </c>
      <c r="AV21" s="159">
        <v>15208.028901596801</v>
      </c>
      <c r="AW21" s="177">
        <v>86244.4</v>
      </c>
      <c r="AX21" s="134">
        <v>0.84276213314258797</v>
      </c>
      <c r="AY21" s="205"/>
      <c r="AZ21" s="208">
        <v>6.4529194738530637E-4</v>
      </c>
      <c r="BA21" s="205"/>
      <c r="BB21" s="208">
        <v>6.098824551490536E-4</v>
      </c>
      <c r="BC21" s="135">
        <v>0</v>
      </c>
      <c r="BD21" s="135">
        <v>238000000</v>
      </c>
      <c r="BE21" s="317">
        <v>24936000</v>
      </c>
      <c r="BF21" s="272"/>
      <c r="BG21" s="122"/>
      <c r="BH21" s="122"/>
      <c r="BI21" s="122"/>
      <c r="BJ21" s="350"/>
      <c r="BK21" s="349"/>
      <c r="BL21" s="122"/>
      <c r="BM21" s="350"/>
      <c r="BN21" s="349"/>
      <c r="BO21" s="122"/>
      <c r="BP21" s="122"/>
      <c r="BQ21" s="350"/>
      <c r="BR21" s="349"/>
      <c r="BS21" s="355"/>
    </row>
    <row r="22" spans="1:73" ht="14.25" customHeight="1" x14ac:dyDescent="0.4">
      <c r="A22" s="219" t="s">
        <v>31</v>
      </c>
      <c r="B22" s="154">
        <v>11989</v>
      </c>
      <c r="C22" s="128">
        <v>3306</v>
      </c>
      <c r="D22" s="128"/>
      <c r="E22" s="128"/>
      <c r="F22" s="128"/>
      <c r="G22" s="128"/>
      <c r="H22" s="128"/>
      <c r="I22" s="128"/>
      <c r="J22" s="129">
        <v>15295</v>
      </c>
      <c r="K22" s="128"/>
      <c r="L22" s="128"/>
      <c r="M22" s="128">
        <v>796</v>
      </c>
      <c r="N22" s="128"/>
      <c r="O22" s="128"/>
      <c r="P22" s="128"/>
      <c r="Q22" s="128"/>
      <c r="R22" s="128"/>
      <c r="S22" s="129">
        <v>796</v>
      </c>
      <c r="T22" s="171">
        <v>16091</v>
      </c>
      <c r="U22" s="181">
        <v>-105.02890159680101</v>
      </c>
      <c r="V22" s="197">
        <v>12205</v>
      </c>
      <c r="W22" s="154"/>
      <c r="X22" s="128"/>
      <c r="Y22" s="128"/>
      <c r="Z22" s="128"/>
      <c r="AA22" s="128"/>
      <c r="AB22" s="128"/>
      <c r="AC22" s="128"/>
      <c r="AD22" s="129">
        <v>0</v>
      </c>
      <c r="AE22" s="128"/>
      <c r="AF22" s="128"/>
      <c r="AG22" s="128">
        <v>988</v>
      </c>
      <c r="AH22" s="128"/>
      <c r="AI22" s="128"/>
      <c r="AJ22" s="128"/>
      <c r="AK22" s="128"/>
      <c r="AL22" s="129">
        <v>988</v>
      </c>
      <c r="AM22" s="155">
        <v>988</v>
      </c>
      <c r="AN22" s="154"/>
      <c r="AO22" s="128"/>
      <c r="AP22" s="128"/>
      <c r="AQ22" s="129">
        <v>0</v>
      </c>
      <c r="AR22" s="128">
        <v>13993</v>
      </c>
      <c r="AS22" s="128">
        <v>1215.0289015968001</v>
      </c>
      <c r="AT22" s="128"/>
      <c r="AU22" s="129">
        <v>15208.028901596801</v>
      </c>
      <c r="AV22" s="155">
        <v>15208.028901596801</v>
      </c>
      <c r="AW22" s="150">
        <v>86244.4</v>
      </c>
      <c r="AX22" s="130">
        <v>0.84276213314258797</v>
      </c>
      <c r="AY22" s="206"/>
      <c r="AZ22" s="213">
        <v>6.4529194738530637E-4</v>
      </c>
      <c r="BA22" s="206"/>
      <c r="BB22" s="213">
        <v>6.098824551490536E-4</v>
      </c>
      <c r="BC22" s="136">
        <v>0</v>
      </c>
      <c r="BD22" s="136">
        <v>238000000</v>
      </c>
      <c r="BE22" s="316">
        <v>24936000</v>
      </c>
      <c r="BF22" s="272" t="s">
        <v>592</v>
      </c>
      <c r="BG22" s="122" t="s">
        <v>584</v>
      </c>
      <c r="BH22" s="122" t="s">
        <v>205</v>
      </c>
      <c r="BI22" s="122" t="s">
        <v>201</v>
      </c>
      <c r="BJ22" s="350" t="s">
        <v>72</v>
      </c>
      <c r="BK22" s="349" t="s">
        <v>593</v>
      </c>
      <c r="BL22" s="122" t="s">
        <v>159</v>
      </c>
      <c r="BM22" s="350" t="s">
        <v>580</v>
      </c>
      <c r="BN22" s="349" t="s">
        <v>161</v>
      </c>
      <c r="BO22" s="122" t="s">
        <v>575</v>
      </c>
      <c r="BP22" s="122" t="s">
        <v>565</v>
      </c>
      <c r="BQ22" s="350" t="s">
        <v>566</v>
      </c>
      <c r="BR22" s="349" t="s">
        <v>162</v>
      </c>
      <c r="BS22" s="355" t="s">
        <v>589</v>
      </c>
    </row>
    <row r="23" spans="1:73" s="20" customFormat="1" ht="14.25" customHeight="1" x14ac:dyDescent="0.4">
      <c r="A23" s="220" t="s">
        <v>32</v>
      </c>
      <c r="B23" s="156">
        <v>18080.402165000003</v>
      </c>
      <c r="C23" s="131">
        <v>55893.383893535007</v>
      </c>
      <c r="D23" s="131">
        <v>87.5</v>
      </c>
      <c r="E23" s="131">
        <v>412.95245511199425</v>
      </c>
      <c r="F23" s="131">
        <v>0</v>
      </c>
      <c r="G23" s="131">
        <v>262.633896258243</v>
      </c>
      <c r="H23" s="131">
        <v>5.994E-2</v>
      </c>
      <c r="I23" s="131">
        <v>0</v>
      </c>
      <c r="J23" s="131">
        <v>74736.932349905255</v>
      </c>
      <c r="K23" s="131">
        <v>2593.60662</v>
      </c>
      <c r="L23" s="131">
        <v>0</v>
      </c>
      <c r="M23" s="131">
        <v>128.29186670000001</v>
      </c>
      <c r="N23" s="131">
        <v>0</v>
      </c>
      <c r="O23" s="131">
        <v>28.28</v>
      </c>
      <c r="P23" s="131">
        <v>0</v>
      </c>
      <c r="Q23" s="131">
        <v>0</v>
      </c>
      <c r="R23" s="131">
        <v>0</v>
      </c>
      <c r="S23" s="131">
        <v>2750.1784867000001</v>
      </c>
      <c r="T23" s="172">
        <v>77487.11083660525</v>
      </c>
      <c r="U23" s="182">
        <v>-20103.245584489599</v>
      </c>
      <c r="V23" s="198">
        <v>8706.3716300000015</v>
      </c>
      <c r="W23" s="156">
        <v>17781.290919999999</v>
      </c>
      <c r="X23" s="131">
        <v>0</v>
      </c>
      <c r="Y23" s="131">
        <v>0</v>
      </c>
      <c r="Z23" s="131">
        <v>0</v>
      </c>
      <c r="AA23" s="131">
        <v>0</v>
      </c>
      <c r="AB23" s="131">
        <v>0</v>
      </c>
      <c r="AC23" s="131">
        <v>0</v>
      </c>
      <c r="AD23" s="131">
        <v>17781.290919999999</v>
      </c>
      <c r="AE23" s="131">
        <v>26836.177573934099</v>
      </c>
      <c r="AF23" s="131">
        <v>0</v>
      </c>
      <c r="AG23" s="131">
        <v>85.616</v>
      </c>
      <c r="AH23" s="131">
        <v>0</v>
      </c>
      <c r="AI23" s="131">
        <v>0</v>
      </c>
      <c r="AJ23" s="131">
        <v>0</v>
      </c>
      <c r="AK23" s="131">
        <v>0</v>
      </c>
      <c r="AL23" s="131">
        <v>26921.793573934101</v>
      </c>
      <c r="AM23" s="157">
        <v>44703.084493934104</v>
      </c>
      <c r="AN23" s="156">
        <v>41798.345712846196</v>
      </c>
      <c r="AO23" s="131">
        <v>5961.0029996016601</v>
      </c>
      <c r="AP23" s="131">
        <v>2628.2383224208097</v>
      </c>
      <c r="AQ23" s="131">
        <v>50387.587034868659</v>
      </c>
      <c r="AR23" s="131">
        <v>668.40899999999999</v>
      </c>
      <c r="AS23" s="131">
        <v>1647.0345</v>
      </c>
      <c r="AT23" s="131">
        <v>184.20099999999999</v>
      </c>
      <c r="AU23" s="131">
        <v>2499.6445000000003</v>
      </c>
      <c r="AV23" s="157">
        <v>52887.231534868668</v>
      </c>
      <c r="AW23" s="149">
        <v>171315.30011496681</v>
      </c>
      <c r="AX23" s="146">
        <v>0.68855964642686818</v>
      </c>
      <c r="AY23" s="207">
        <v>3.3356483356265711E-2</v>
      </c>
      <c r="AZ23" s="214">
        <v>1.663456073947131E-3</v>
      </c>
      <c r="BA23" s="207">
        <v>2.2766780686555604E-2</v>
      </c>
      <c r="BB23" s="214">
        <v>1.135357681827072E-3</v>
      </c>
      <c r="BC23" s="131">
        <v>2323000</v>
      </c>
      <c r="BD23" s="131">
        <v>0</v>
      </c>
      <c r="BE23" s="172">
        <v>46582000</v>
      </c>
      <c r="BF23" s="272"/>
      <c r="BG23" s="122"/>
      <c r="BH23" s="122"/>
      <c r="BI23" s="122"/>
      <c r="BJ23" s="350"/>
      <c r="BK23" s="349"/>
      <c r="BL23" s="122"/>
      <c r="BM23" s="350"/>
      <c r="BN23" s="349"/>
      <c r="BO23" s="122"/>
      <c r="BP23" s="122"/>
      <c r="BQ23" s="350"/>
      <c r="BR23" s="349"/>
      <c r="BS23" s="355"/>
      <c r="BT23" s="315"/>
      <c r="BU23" s="315"/>
    </row>
    <row r="24" spans="1:73" ht="14.25" customHeight="1" x14ac:dyDescent="0.4">
      <c r="A24" s="222" t="s">
        <v>34</v>
      </c>
      <c r="B24" s="158">
        <v>140.50749999999999</v>
      </c>
      <c r="C24" s="132">
        <v>0</v>
      </c>
      <c r="D24" s="132">
        <v>0</v>
      </c>
      <c r="E24" s="132">
        <v>277.221</v>
      </c>
      <c r="F24" s="132">
        <v>0</v>
      </c>
      <c r="G24" s="132">
        <v>0</v>
      </c>
      <c r="H24" s="132">
        <v>5.994E-2</v>
      </c>
      <c r="I24" s="132">
        <v>0</v>
      </c>
      <c r="J24" s="133">
        <v>417.78843999999998</v>
      </c>
      <c r="K24" s="132">
        <v>1939.1279999999999</v>
      </c>
      <c r="L24" s="132">
        <v>0</v>
      </c>
      <c r="M24" s="132">
        <v>0</v>
      </c>
      <c r="N24" s="132">
        <v>0</v>
      </c>
      <c r="O24" s="132">
        <v>0</v>
      </c>
      <c r="P24" s="132">
        <v>0</v>
      </c>
      <c r="Q24" s="132">
        <v>0</v>
      </c>
      <c r="R24" s="132">
        <v>0</v>
      </c>
      <c r="S24" s="133">
        <v>1939.1279999999999</v>
      </c>
      <c r="T24" s="173">
        <v>2356.91644</v>
      </c>
      <c r="U24" s="183">
        <v>0</v>
      </c>
      <c r="V24" s="199">
        <v>4488.7343899999996</v>
      </c>
      <c r="W24" s="158">
        <v>0</v>
      </c>
      <c r="X24" s="132">
        <v>0</v>
      </c>
      <c r="Y24" s="132">
        <v>0</v>
      </c>
      <c r="Z24" s="132">
        <v>0</v>
      </c>
      <c r="AA24" s="132">
        <v>0</v>
      </c>
      <c r="AB24" s="132">
        <v>0</v>
      </c>
      <c r="AC24" s="132">
        <v>0</v>
      </c>
      <c r="AD24" s="133">
        <v>0</v>
      </c>
      <c r="AE24" s="132">
        <v>0</v>
      </c>
      <c r="AF24" s="132">
        <v>0</v>
      </c>
      <c r="AG24" s="132">
        <v>85.616</v>
      </c>
      <c r="AH24" s="132">
        <v>0</v>
      </c>
      <c r="AI24" s="132">
        <v>0</v>
      </c>
      <c r="AJ24" s="132">
        <v>0</v>
      </c>
      <c r="AK24" s="132">
        <v>0</v>
      </c>
      <c r="AL24" s="133">
        <v>85.616</v>
      </c>
      <c r="AM24" s="159">
        <v>85.616</v>
      </c>
      <c r="AN24" s="158">
        <v>0</v>
      </c>
      <c r="AO24" s="132">
        <v>16.492000000000001</v>
      </c>
      <c r="AP24" s="132">
        <v>21.463939999999997</v>
      </c>
      <c r="AQ24" s="133">
        <v>37.955939999999998</v>
      </c>
      <c r="AR24" s="132">
        <v>457.10899999999998</v>
      </c>
      <c r="AS24" s="132">
        <v>1606.0345</v>
      </c>
      <c r="AT24" s="132">
        <v>170.20099999999999</v>
      </c>
      <c r="AU24" s="133">
        <v>2233.3445000000002</v>
      </c>
      <c r="AV24" s="159">
        <v>2271.30044</v>
      </c>
      <c r="AW24" s="177">
        <v>48985.6662</v>
      </c>
      <c r="AX24" s="134">
        <v>0.95409431472261441</v>
      </c>
      <c r="AY24" s="205">
        <v>4.3009424087591241E-3</v>
      </c>
      <c r="AZ24" s="208">
        <v>8.6734247442408184E-5</v>
      </c>
      <c r="BA24" s="205">
        <v>4.1447088321167882E-3</v>
      </c>
      <c r="BB24" s="208">
        <v>8.358358872451608E-5</v>
      </c>
      <c r="BC24" s="135">
        <v>548000</v>
      </c>
      <c r="BD24" s="135">
        <v>0</v>
      </c>
      <c r="BE24" s="317">
        <v>27174000</v>
      </c>
      <c r="BF24" s="272"/>
      <c r="BG24" s="122"/>
      <c r="BH24" s="122"/>
      <c r="BI24" s="122"/>
      <c r="BJ24" s="350"/>
      <c r="BK24" s="349"/>
      <c r="BL24" s="122"/>
      <c r="BM24" s="350"/>
      <c r="BN24" s="349"/>
      <c r="BO24" s="122"/>
      <c r="BP24" s="122"/>
      <c r="BQ24" s="350"/>
      <c r="BR24" s="349"/>
      <c r="BS24" s="355"/>
    </row>
    <row r="25" spans="1:73" ht="14.25" customHeight="1" x14ac:dyDescent="0.4">
      <c r="A25" s="217" t="s">
        <v>35</v>
      </c>
      <c r="B25" s="160">
        <v>124.0155</v>
      </c>
      <c r="C25" s="138"/>
      <c r="D25" s="138"/>
      <c r="E25" s="128">
        <v>170.20099999999999</v>
      </c>
      <c r="F25" s="138"/>
      <c r="G25" s="138"/>
      <c r="H25" s="138"/>
      <c r="I25" s="138"/>
      <c r="J25" s="139">
        <v>294.2165</v>
      </c>
      <c r="K25" s="138">
        <v>1939.1279999999999</v>
      </c>
      <c r="L25" s="138"/>
      <c r="M25" s="138"/>
      <c r="N25" s="138"/>
      <c r="O25" s="138"/>
      <c r="P25" s="138"/>
      <c r="Q25" s="138"/>
      <c r="R25" s="138"/>
      <c r="S25" s="139">
        <v>1939.1279999999999</v>
      </c>
      <c r="T25" s="174">
        <v>2233.3445000000002</v>
      </c>
      <c r="U25" s="184"/>
      <c r="V25" s="200"/>
      <c r="W25" s="160"/>
      <c r="X25" s="138"/>
      <c r="Y25" s="138"/>
      <c r="Z25" s="138"/>
      <c r="AA25" s="138"/>
      <c r="AB25" s="138"/>
      <c r="AC25" s="138"/>
      <c r="AD25" s="139">
        <v>0</v>
      </c>
      <c r="AE25" s="138"/>
      <c r="AF25" s="138"/>
      <c r="AG25" s="138"/>
      <c r="AH25" s="138"/>
      <c r="AI25" s="138"/>
      <c r="AJ25" s="138"/>
      <c r="AK25" s="138"/>
      <c r="AL25" s="139">
        <v>0</v>
      </c>
      <c r="AM25" s="161">
        <v>0</v>
      </c>
      <c r="AN25" s="160"/>
      <c r="AO25" s="138"/>
      <c r="AP25" s="138"/>
      <c r="AQ25" s="139">
        <v>0</v>
      </c>
      <c r="AR25" s="138">
        <v>457.10899999999998</v>
      </c>
      <c r="AS25" s="138">
        <v>1606.0345</v>
      </c>
      <c r="AT25" s="138">
        <v>170.20099999999999</v>
      </c>
      <c r="AU25" s="139">
        <v>2233.3445000000002</v>
      </c>
      <c r="AV25" s="161">
        <v>2233.3445000000002</v>
      </c>
      <c r="AW25" s="77">
        <v>48985.6662</v>
      </c>
      <c r="AX25" s="130">
        <v>0.95639618045180241</v>
      </c>
      <c r="AY25" s="206">
        <v>4.0754461678832116E-3</v>
      </c>
      <c r="AZ25" s="213">
        <v>8.2186814602193278E-5</v>
      </c>
      <c r="BA25" s="206">
        <v>4.0754461678832116E-3</v>
      </c>
      <c r="BB25" s="213">
        <v>8.2186814602193278E-5</v>
      </c>
      <c r="BC25" s="136">
        <v>548000</v>
      </c>
      <c r="BD25" s="136">
        <v>0</v>
      </c>
      <c r="BE25" s="316">
        <v>27174000</v>
      </c>
      <c r="BF25" s="272" t="s">
        <v>576</v>
      </c>
      <c r="BG25" s="122" t="s">
        <v>577</v>
      </c>
      <c r="BH25" s="122" t="s">
        <v>578</v>
      </c>
      <c r="BI25" s="122" t="s">
        <v>205</v>
      </c>
      <c r="BJ25" s="350" t="s">
        <v>579</v>
      </c>
      <c r="BK25" s="349" t="s">
        <v>586</v>
      </c>
      <c r="BL25" s="122" t="s">
        <v>159</v>
      </c>
      <c r="BM25" s="350" t="s">
        <v>581</v>
      </c>
      <c r="BN25" s="349" t="s">
        <v>160</v>
      </c>
      <c r="BO25" s="122" t="s">
        <v>575</v>
      </c>
      <c r="BP25" s="122" t="s">
        <v>582</v>
      </c>
      <c r="BQ25" s="350" t="s">
        <v>580</v>
      </c>
      <c r="BR25" s="349" t="s">
        <v>162</v>
      </c>
      <c r="BS25" s="355" t="s">
        <v>582</v>
      </c>
    </row>
    <row r="26" spans="1:73" ht="14.25" customHeight="1" x14ac:dyDescent="0.4">
      <c r="A26" s="217" t="s">
        <v>36</v>
      </c>
      <c r="B26" s="154">
        <v>16.492000000000001</v>
      </c>
      <c r="C26" s="128"/>
      <c r="D26" s="128"/>
      <c r="E26" s="128">
        <v>107.02</v>
      </c>
      <c r="F26" s="128"/>
      <c r="G26" s="128"/>
      <c r="H26" s="128">
        <v>5.994E-2</v>
      </c>
      <c r="I26" s="128"/>
      <c r="J26" s="129">
        <v>123.57194</v>
      </c>
      <c r="K26" s="128"/>
      <c r="L26" s="128"/>
      <c r="M26" s="128"/>
      <c r="N26" s="128"/>
      <c r="O26" s="128"/>
      <c r="P26" s="128"/>
      <c r="Q26" s="128"/>
      <c r="R26" s="128"/>
      <c r="S26" s="129">
        <v>0</v>
      </c>
      <c r="T26" s="171">
        <v>123.57194</v>
      </c>
      <c r="U26" s="181"/>
      <c r="V26" s="197">
        <v>4488.7343899999996</v>
      </c>
      <c r="W26" s="154"/>
      <c r="X26" s="128"/>
      <c r="Y26" s="128"/>
      <c r="Z26" s="128"/>
      <c r="AA26" s="128"/>
      <c r="AB26" s="128"/>
      <c r="AC26" s="128"/>
      <c r="AD26" s="129">
        <v>0</v>
      </c>
      <c r="AE26" s="128"/>
      <c r="AF26" s="128"/>
      <c r="AG26" s="128">
        <v>85.616</v>
      </c>
      <c r="AH26" s="128"/>
      <c r="AI26" s="128"/>
      <c r="AJ26" s="128"/>
      <c r="AK26" s="128"/>
      <c r="AL26" s="129">
        <v>85.616</v>
      </c>
      <c r="AM26" s="155">
        <v>85.616</v>
      </c>
      <c r="AN26" s="154">
        <v>0</v>
      </c>
      <c r="AO26" s="128">
        <v>16.492000000000001</v>
      </c>
      <c r="AP26" s="128">
        <v>21.463939999999997</v>
      </c>
      <c r="AQ26" s="129">
        <v>37.955939999999998</v>
      </c>
      <c r="AR26" s="128"/>
      <c r="AS26" s="128"/>
      <c r="AT26" s="128"/>
      <c r="AU26" s="129">
        <v>0</v>
      </c>
      <c r="AV26" s="155">
        <v>37.955939999999998</v>
      </c>
      <c r="AW26" s="150"/>
      <c r="AX26" s="130">
        <v>0</v>
      </c>
      <c r="AY26" s="206"/>
      <c r="AZ26" s="213"/>
      <c r="BA26" s="206"/>
      <c r="BB26" s="213"/>
      <c r="BC26" s="136"/>
      <c r="BD26" s="136"/>
      <c r="BE26" s="316"/>
      <c r="BF26" s="272"/>
      <c r="BG26" s="122"/>
      <c r="BH26" s="122"/>
      <c r="BI26" s="122"/>
      <c r="BJ26" s="350"/>
      <c r="BK26" s="349"/>
      <c r="BL26" s="122"/>
      <c r="BM26" s="350"/>
      <c r="BN26" s="349"/>
      <c r="BO26" s="122"/>
      <c r="BP26" s="122"/>
      <c r="BQ26" s="350"/>
      <c r="BR26" s="349"/>
      <c r="BS26" s="355"/>
    </row>
    <row r="27" spans="1:73" ht="14.25" customHeight="1" x14ac:dyDescent="0.4">
      <c r="A27" s="222" t="s">
        <v>37</v>
      </c>
      <c r="B27" s="158">
        <v>36.018364999999996</v>
      </c>
      <c r="C27" s="132">
        <v>0</v>
      </c>
      <c r="D27" s="132">
        <v>0</v>
      </c>
      <c r="E27" s="132">
        <v>0</v>
      </c>
      <c r="F27" s="132">
        <v>0</v>
      </c>
      <c r="G27" s="132">
        <v>0</v>
      </c>
      <c r="H27" s="132">
        <v>0</v>
      </c>
      <c r="I27" s="132">
        <v>0</v>
      </c>
      <c r="J27" s="133">
        <v>36.018364999999996</v>
      </c>
      <c r="K27" s="132">
        <v>654.47862000000009</v>
      </c>
      <c r="L27" s="132">
        <v>0</v>
      </c>
      <c r="M27" s="132">
        <v>0</v>
      </c>
      <c r="N27" s="132">
        <v>0</v>
      </c>
      <c r="O27" s="132">
        <v>0</v>
      </c>
      <c r="P27" s="132">
        <v>0</v>
      </c>
      <c r="Q27" s="132">
        <v>0</v>
      </c>
      <c r="R27" s="132">
        <v>0</v>
      </c>
      <c r="S27" s="133">
        <v>654.47862000000009</v>
      </c>
      <c r="T27" s="173">
        <v>690.496985</v>
      </c>
      <c r="U27" s="183">
        <v>198.43606500000001</v>
      </c>
      <c r="V27" s="199">
        <v>2517.5342400000004</v>
      </c>
      <c r="W27" s="158">
        <v>492.06092000000001</v>
      </c>
      <c r="X27" s="132">
        <v>0</v>
      </c>
      <c r="Y27" s="132">
        <v>0</v>
      </c>
      <c r="Z27" s="132">
        <v>0</v>
      </c>
      <c r="AA27" s="132">
        <v>0</v>
      </c>
      <c r="AB27" s="132">
        <v>0</v>
      </c>
      <c r="AC27" s="132">
        <v>0</v>
      </c>
      <c r="AD27" s="133">
        <v>492.06092000000001</v>
      </c>
      <c r="AE27" s="132">
        <v>0</v>
      </c>
      <c r="AF27" s="132">
        <v>0</v>
      </c>
      <c r="AG27" s="132">
        <v>0</v>
      </c>
      <c r="AH27" s="132">
        <v>0</v>
      </c>
      <c r="AI27" s="132">
        <v>0</v>
      </c>
      <c r="AJ27" s="132">
        <v>0</v>
      </c>
      <c r="AK27" s="132">
        <v>0</v>
      </c>
      <c r="AL27" s="133">
        <v>0</v>
      </c>
      <c r="AM27" s="159">
        <v>492.06092000000001</v>
      </c>
      <c r="AN27" s="158">
        <v>0</v>
      </c>
      <c r="AO27" s="132">
        <v>0</v>
      </c>
      <c r="AP27" s="132">
        <v>0</v>
      </c>
      <c r="AQ27" s="133">
        <v>0</v>
      </c>
      <c r="AR27" s="132">
        <v>0</v>
      </c>
      <c r="AS27" s="132">
        <v>0</v>
      </c>
      <c r="AT27" s="132">
        <v>0</v>
      </c>
      <c r="AU27" s="133">
        <v>0</v>
      </c>
      <c r="AV27" s="159">
        <v>0</v>
      </c>
      <c r="AW27" s="177">
        <v>13073.81</v>
      </c>
      <c r="AX27" s="134">
        <v>0.95960425985237741</v>
      </c>
      <c r="AY27" s="205"/>
      <c r="AZ27" s="208"/>
      <c r="BA27" s="205"/>
      <c r="BB27" s="208"/>
      <c r="BC27" s="135">
        <v>0</v>
      </c>
      <c r="BD27" s="135">
        <v>0</v>
      </c>
      <c r="BE27" s="317">
        <v>0</v>
      </c>
      <c r="BF27" s="272"/>
      <c r="BG27" s="122"/>
      <c r="BH27" s="122"/>
      <c r="BI27" s="122"/>
      <c r="BJ27" s="350"/>
      <c r="BK27" s="349"/>
      <c r="BL27" s="122"/>
      <c r="BM27" s="350"/>
      <c r="BN27" s="349"/>
      <c r="BO27" s="122"/>
      <c r="BP27" s="122"/>
      <c r="BQ27" s="350"/>
      <c r="BR27" s="349"/>
      <c r="BS27" s="355"/>
    </row>
    <row r="28" spans="1:73" ht="14.25" customHeight="1" x14ac:dyDescent="0.4">
      <c r="A28" s="217" t="s">
        <v>38</v>
      </c>
      <c r="B28" s="154">
        <v>36.018364999999996</v>
      </c>
      <c r="C28" s="128"/>
      <c r="D28" s="128"/>
      <c r="E28" s="128"/>
      <c r="F28" s="128"/>
      <c r="G28" s="128"/>
      <c r="H28" s="128"/>
      <c r="I28" s="128"/>
      <c r="J28" s="129">
        <v>36.018364999999996</v>
      </c>
      <c r="K28" s="128">
        <v>514.34</v>
      </c>
      <c r="L28" s="128"/>
      <c r="M28" s="128"/>
      <c r="N28" s="128"/>
      <c r="O28" s="128"/>
      <c r="P28" s="128"/>
      <c r="Q28" s="128"/>
      <c r="R28" s="128"/>
      <c r="S28" s="129">
        <v>514.34</v>
      </c>
      <c r="T28" s="171">
        <v>550.35836500000005</v>
      </c>
      <c r="U28" s="181">
        <v>198.43606500000001</v>
      </c>
      <c r="V28" s="197"/>
      <c r="W28" s="154">
        <v>351.92230000000001</v>
      </c>
      <c r="X28" s="128"/>
      <c r="Y28" s="128"/>
      <c r="Z28" s="128"/>
      <c r="AA28" s="128"/>
      <c r="AB28" s="128"/>
      <c r="AC28" s="128"/>
      <c r="AD28" s="129">
        <v>351.92230000000001</v>
      </c>
      <c r="AE28" s="128"/>
      <c r="AF28" s="128"/>
      <c r="AG28" s="128"/>
      <c r="AH28" s="128"/>
      <c r="AI28" s="128"/>
      <c r="AJ28" s="128"/>
      <c r="AK28" s="128"/>
      <c r="AL28" s="129">
        <v>0</v>
      </c>
      <c r="AM28" s="155">
        <v>351.92230000000001</v>
      </c>
      <c r="AN28" s="154"/>
      <c r="AO28" s="128"/>
      <c r="AP28" s="128"/>
      <c r="AQ28" s="129">
        <v>0</v>
      </c>
      <c r="AR28" s="128"/>
      <c r="AS28" s="128"/>
      <c r="AT28" s="128"/>
      <c r="AU28" s="129">
        <v>0</v>
      </c>
      <c r="AV28" s="155">
        <v>0</v>
      </c>
      <c r="AW28" s="150">
        <v>13073.81</v>
      </c>
      <c r="AX28" s="130">
        <v>0.95960425985237741</v>
      </c>
      <c r="AY28" s="206"/>
      <c r="AZ28" s="213"/>
      <c r="BA28" s="206"/>
      <c r="BB28" s="213"/>
      <c r="BC28" s="136">
        <v>0</v>
      </c>
      <c r="BD28" s="136">
        <v>0</v>
      </c>
      <c r="BE28" s="316">
        <v>0</v>
      </c>
      <c r="BF28" s="272"/>
      <c r="BG28" s="122"/>
      <c r="BH28" s="122"/>
      <c r="BI28" s="122"/>
      <c r="BJ28" s="350"/>
      <c r="BK28" s="349"/>
      <c r="BL28" s="122"/>
      <c r="BM28" s="350"/>
      <c r="BN28" s="349"/>
      <c r="BO28" s="122"/>
      <c r="BP28" s="122"/>
      <c r="BQ28" s="350"/>
      <c r="BR28" s="349"/>
      <c r="BS28" s="355"/>
    </row>
    <row r="29" spans="1:73" ht="14.25" customHeight="1" x14ac:dyDescent="0.4">
      <c r="A29" s="217" t="s">
        <v>39</v>
      </c>
      <c r="B29" s="154"/>
      <c r="C29" s="128"/>
      <c r="D29" s="128"/>
      <c r="E29" s="128"/>
      <c r="F29" s="128"/>
      <c r="G29" s="128"/>
      <c r="H29" s="128"/>
      <c r="I29" s="128"/>
      <c r="J29" s="129">
        <v>0</v>
      </c>
      <c r="K29" s="128">
        <v>140.13862</v>
      </c>
      <c r="L29" s="128"/>
      <c r="M29" s="128"/>
      <c r="N29" s="128"/>
      <c r="O29" s="128"/>
      <c r="P29" s="128"/>
      <c r="Q29" s="128"/>
      <c r="R29" s="128"/>
      <c r="S29" s="129">
        <v>140.13862</v>
      </c>
      <c r="T29" s="171">
        <v>140.13862</v>
      </c>
      <c r="U29" s="181"/>
      <c r="V29" s="197">
        <v>2517.5342400000004</v>
      </c>
      <c r="W29" s="154">
        <v>140.13862</v>
      </c>
      <c r="X29" s="128"/>
      <c r="Y29" s="128"/>
      <c r="Z29" s="128"/>
      <c r="AA29" s="128"/>
      <c r="AB29" s="128"/>
      <c r="AC29" s="128"/>
      <c r="AD29" s="129">
        <v>140.13862</v>
      </c>
      <c r="AE29" s="128"/>
      <c r="AF29" s="128"/>
      <c r="AG29" s="128"/>
      <c r="AH29" s="128"/>
      <c r="AI29" s="128"/>
      <c r="AJ29" s="128"/>
      <c r="AK29" s="128"/>
      <c r="AL29" s="129">
        <v>0</v>
      </c>
      <c r="AM29" s="155">
        <v>140.13862</v>
      </c>
      <c r="AN29" s="154"/>
      <c r="AO29" s="128"/>
      <c r="AP29" s="128"/>
      <c r="AQ29" s="129">
        <v>0</v>
      </c>
      <c r="AR29" s="128"/>
      <c r="AS29" s="128"/>
      <c r="AT29" s="128"/>
      <c r="AU29" s="129">
        <v>0</v>
      </c>
      <c r="AV29" s="155">
        <v>0</v>
      </c>
      <c r="AW29" s="150">
        <v>0</v>
      </c>
      <c r="AX29" s="130">
        <v>0</v>
      </c>
      <c r="AY29" s="206"/>
      <c r="AZ29" s="213"/>
      <c r="BA29" s="206"/>
      <c r="BB29" s="213"/>
      <c r="BC29" s="136"/>
      <c r="BD29" s="136"/>
      <c r="BE29" s="316"/>
      <c r="BF29" s="272"/>
      <c r="BG29" s="122"/>
      <c r="BH29" s="122"/>
      <c r="BI29" s="122"/>
      <c r="BJ29" s="350"/>
      <c r="BK29" s="349"/>
      <c r="BL29" s="122"/>
      <c r="BM29" s="350"/>
      <c r="BN29" s="349"/>
      <c r="BO29" s="122"/>
      <c r="BP29" s="122"/>
      <c r="BQ29" s="350"/>
      <c r="BR29" s="349"/>
      <c r="BS29" s="355"/>
    </row>
    <row r="30" spans="1:73" ht="14.25" customHeight="1" x14ac:dyDescent="0.4">
      <c r="A30" s="223" t="s">
        <v>40</v>
      </c>
      <c r="B30" s="158">
        <v>16351.283300000001</v>
      </c>
      <c r="C30" s="132">
        <v>25252.752</v>
      </c>
      <c r="D30" s="132">
        <v>0</v>
      </c>
      <c r="E30" s="132">
        <v>0</v>
      </c>
      <c r="F30" s="132">
        <v>0</v>
      </c>
      <c r="G30" s="132">
        <v>262.633896258243</v>
      </c>
      <c r="H30" s="132">
        <v>0</v>
      </c>
      <c r="I30" s="132">
        <v>0</v>
      </c>
      <c r="J30" s="133">
        <v>41866.669196258248</v>
      </c>
      <c r="K30" s="132">
        <v>0</v>
      </c>
      <c r="L30" s="132">
        <v>0</v>
      </c>
      <c r="M30" s="132">
        <v>64.683866699999996</v>
      </c>
      <c r="N30" s="132">
        <v>0</v>
      </c>
      <c r="O30" s="132">
        <v>0</v>
      </c>
      <c r="P30" s="132">
        <v>0</v>
      </c>
      <c r="Q30" s="132">
        <v>0</v>
      </c>
      <c r="R30" s="132">
        <v>0</v>
      </c>
      <c r="S30" s="133">
        <v>64.683866699999996</v>
      </c>
      <c r="T30" s="173">
        <v>41931.353062958246</v>
      </c>
      <c r="U30" s="183">
        <v>-20301.681649489601</v>
      </c>
      <c r="V30" s="199">
        <v>0</v>
      </c>
      <c r="W30" s="158">
        <v>15726.378000000001</v>
      </c>
      <c r="X30" s="132">
        <v>0</v>
      </c>
      <c r="Y30" s="132">
        <v>0</v>
      </c>
      <c r="Z30" s="132">
        <v>0</v>
      </c>
      <c r="AA30" s="132">
        <v>0</v>
      </c>
      <c r="AB30" s="132">
        <v>0</v>
      </c>
      <c r="AC30" s="132">
        <v>0</v>
      </c>
      <c r="AD30" s="133">
        <v>15726.378000000001</v>
      </c>
      <c r="AE30" s="132">
        <v>0</v>
      </c>
      <c r="AF30" s="132">
        <v>0</v>
      </c>
      <c r="AG30" s="132">
        <v>0</v>
      </c>
      <c r="AH30" s="132">
        <v>0</v>
      </c>
      <c r="AI30" s="132">
        <v>0</v>
      </c>
      <c r="AJ30" s="132">
        <v>0</v>
      </c>
      <c r="AK30" s="132">
        <v>0</v>
      </c>
      <c r="AL30" s="133">
        <v>0</v>
      </c>
      <c r="AM30" s="159">
        <v>15726.378000000001</v>
      </c>
      <c r="AN30" s="158">
        <v>40753.710712846194</v>
      </c>
      <c r="AO30" s="132">
        <v>5752.9459996016603</v>
      </c>
      <c r="AP30" s="132">
        <v>0</v>
      </c>
      <c r="AQ30" s="133">
        <v>46506.656712447853</v>
      </c>
      <c r="AR30" s="132">
        <v>0</v>
      </c>
      <c r="AS30" s="132">
        <v>0</v>
      </c>
      <c r="AT30" s="132">
        <v>0</v>
      </c>
      <c r="AU30" s="133">
        <v>0</v>
      </c>
      <c r="AV30" s="159">
        <v>46506.656712447853</v>
      </c>
      <c r="AW30" s="177">
        <v>35403.243914966799</v>
      </c>
      <c r="AX30" s="134">
        <v>0.45779308742078995</v>
      </c>
      <c r="AY30" s="208">
        <v>4.2656513797516019E-2</v>
      </c>
      <c r="AZ30" s="208">
        <v>4.8717733313533452E-3</v>
      </c>
      <c r="BA30" s="208">
        <v>4.7310942739011042E-2</v>
      </c>
      <c r="BB30" s="208">
        <v>5.4033527027358957E-3</v>
      </c>
      <c r="BC30" s="135">
        <v>983000</v>
      </c>
      <c r="BD30" s="135">
        <v>0</v>
      </c>
      <c r="BE30" s="317">
        <v>8607000</v>
      </c>
      <c r="BF30" s="272"/>
      <c r="BG30" s="122"/>
      <c r="BH30" s="122"/>
      <c r="BI30" s="122"/>
      <c r="BJ30" s="350"/>
      <c r="BK30" s="349"/>
      <c r="BL30" s="122"/>
      <c r="BM30" s="350"/>
      <c r="BN30" s="349"/>
      <c r="BO30" s="122"/>
      <c r="BP30" s="122"/>
      <c r="BQ30" s="350"/>
      <c r="BR30" s="349"/>
      <c r="BS30" s="355"/>
    </row>
    <row r="31" spans="1:73" ht="14.25" customHeight="1" x14ac:dyDescent="0.4">
      <c r="A31" s="224" t="s">
        <v>41</v>
      </c>
      <c r="B31" s="160">
        <v>16351.283300000001</v>
      </c>
      <c r="C31" s="138">
        <v>25252.752</v>
      </c>
      <c r="D31" s="138"/>
      <c r="E31" s="138"/>
      <c r="F31" s="138"/>
      <c r="G31" s="138">
        <v>262.633896258243</v>
      </c>
      <c r="H31" s="138"/>
      <c r="I31" s="138"/>
      <c r="J31" s="139">
        <v>41866.669196258248</v>
      </c>
      <c r="K31" s="138"/>
      <c r="L31" s="138"/>
      <c r="M31" s="138">
        <v>64.683866699999996</v>
      </c>
      <c r="N31" s="138"/>
      <c r="O31" s="138"/>
      <c r="P31" s="138"/>
      <c r="Q31" s="138"/>
      <c r="R31" s="138"/>
      <c r="S31" s="139">
        <v>64.683866699999996</v>
      </c>
      <c r="T31" s="174">
        <v>41931.353062958246</v>
      </c>
      <c r="U31" s="184">
        <v>-20301.681649489601</v>
      </c>
      <c r="V31" s="200"/>
      <c r="W31" s="160">
        <v>15726.378000000001</v>
      </c>
      <c r="X31" s="138"/>
      <c r="Y31" s="138"/>
      <c r="Z31" s="138"/>
      <c r="AA31" s="138"/>
      <c r="AB31" s="138"/>
      <c r="AC31" s="138"/>
      <c r="AD31" s="139">
        <v>15726.378000000001</v>
      </c>
      <c r="AE31" s="138"/>
      <c r="AF31" s="138"/>
      <c r="AG31" s="138"/>
      <c r="AH31" s="138"/>
      <c r="AI31" s="138"/>
      <c r="AJ31" s="138"/>
      <c r="AK31" s="138"/>
      <c r="AL31" s="139">
        <v>0</v>
      </c>
      <c r="AM31" s="161">
        <v>15726.378000000001</v>
      </c>
      <c r="AN31" s="160">
        <v>40753.710712846194</v>
      </c>
      <c r="AO31" s="138">
        <v>5752.9459996016603</v>
      </c>
      <c r="AP31" s="138"/>
      <c r="AQ31" s="139">
        <v>46506.656712447853</v>
      </c>
      <c r="AR31" s="138"/>
      <c r="AS31" s="138"/>
      <c r="AT31" s="138"/>
      <c r="AU31" s="139">
        <v>0</v>
      </c>
      <c r="AV31" s="161">
        <v>46506.656712447853</v>
      </c>
      <c r="AW31" s="77">
        <v>35403.243914966799</v>
      </c>
      <c r="AX31" s="130">
        <v>0.45779308742078995</v>
      </c>
      <c r="AY31" s="209">
        <v>4.2656513797516019E-2</v>
      </c>
      <c r="AZ31" s="209">
        <v>4.8717733313533452E-3</v>
      </c>
      <c r="BA31" s="209">
        <v>4.7310942739011042E-2</v>
      </c>
      <c r="BB31" s="209">
        <v>5.4033527027358957E-3</v>
      </c>
      <c r="BC31" s="136">
        <v>983000</v>
      </c>
      <c r="BD31" s="136">
        <v>0</v>
      </c>
      <c r="BE31" s="316">
        <v>8607000</v>
      </c>
      <c r="BF31" s="272" t="s">
        <v>603</v>
      </c>
      <c r="BG31" s="122" t="s">
        <v>584</v>
      </c>
      <c r="BH31" s="122" t="s">
        <v>205</v>
      </c>
      <c r="BI31" s="122" t="s">
        <v>585</v>
      </c>
      <c r="BJ31" s="350" t="s">
        <v>201</v>
      </c>
      <c r="BK31" s="349" t="s">
        <v>587</v>
      </c>
      <c r="BL31" s="122" t="s">
        <v>159</v>
      </c>
      <c r="BM31" s="350" t="s">
        <v>587</v>
      </c>
      <c r="BN31" s="349" t="s">
        <v>161</v>
      </c>
      <c r="BO31" s="122" t="s">
        <v>575</v>
      </c>
      <c r="BP31" s="122" t="s">
        <v>565</v>
      </c>
      <c r="BQ31" s="350" t="s">
        <v>203</v>
      </c>
      <c r="BR31" s="349" t="s">
        <v>162</v>
      </c>
      <c r="BS31" s="355" t="s">
        <v>589</v>
      </c>
    </row>
    <row r="32" spans="1:73" ht="14.25" customHeight="1" x14ac:dyDescent="0.4">
      <c r="A32" s="223" t="s">
        <v>42</v>
      </c>
      <c r="B32" s="158">
        <v>1552.5930000000001</v>
      </c>
      <c r="C32" s="132">
        <v>1209.4759371800001</v>
      </c>
      <c r="D32" s="132">
        <v>87.5</v>
      </c>
      <c r="E32" s="132">
        <v>135.73145511199422</v>
      </c>
      <c r="F32" s="132">
        <v>0</v>
      </c>
      <c r="G32" s="132">
        <v>0</v>
      </c>
      <c r="H32" s="132">
        <v>0</v>
      </c>
      <c r="I32" s="132">
        <v>0</v>
      </c>
      <c r="J32" s="133">
        <v>2985.3003922919943</v>
      </c>
      <c r="K32" s="132">
        <v>0</v>
      </c>
      <c r="L32" s="132">
        <v>0</v>
      </c>
      <c r="M32" s="132">
        <v>63.608000000000004</v>
      </c>
      <c r="N32" s="132">
        <v>0</v>
      </c>
      <c r="O32" s="132">
        <v>28.28</v>
      </c>
      <c r="P32" s="132">
        <v>0</v>
      </c>
      <c r="Q32" s="132">
        <v>0</v>
      </c>
      <c r="R32" s="132">
        <v>0</v>
      </c>
      <c r="S32" s="133">
        <v>91.888000000000005</v>
      </c>
      <c r="T32" s="173">
        <v>3077.1883922919942</v>
      </c>
      <c r="U32" s="183">
        <v>0</v>
      </c>
      <c r="V32" s="199">
        <v>1699.5029999999999</v>
      </c>
      <c r="W32" s="158">
        <v>1562.8520000000001</v>
      </c>
      <c r="X32" s="132">
        <v>0</v>
      </c>
      <c r="Y32" s="132">
        <v>0</v>
      </c>
      <c r="Z32" s="132">
        <v>0</v>
      </c>
      <c r="AA32" s="132">
        <v>0</v>
      </c>
      <c r="AB32" s="132">
        <v>0</v>
      </c>
      <c r="AC32" s="132">
        <v>0</v>
      </c>
      <c r="AD32" s="133">
        <v>1562.8520000000001</v>
      </c>
      <c r="AE32" s="132">
        <v>0</v>
      </c>
      <c r="AF32" s="132">
        <v>0</v>
      </c>
      <c r="AG32" s="132">
        <v>0</v>
      </c>
      <c r="AH32" s="132">
        <v>0</v>
      </c>
      <c r="AI32" s="132">
        <v>0</v>
      </c>
      <c r="AJ32" s="132">
        <v>0</v>
      </c>
      <c r="AK32" s="132">
        <v>0</v>
      </c>
      <c r="AL32" s="133">
        <v>0</v>
      </c>
      <c r="AM32" s="159">
        <v>1562.8520000000001</v>
      </c>
      <c r="AN32" s="158">
        <v>1044.635</v>
      </c>
      <c r="AO32" s="132">
        <v>191.565</v>
      </c>
      <c r="AP32" s="132">
        <v>11.795999999999999</v>
      </c>
      <c r="AQ32" s="133">
        <v>1247.9960000000001</v>
      </c>
      <c r="AR32" s="132">
        <v>211.3</v>
      </c>
      <c r="AS32" s="132">
        <v>41</v>
      </c>
      <c r="AT32" s="132">
        <v>14</v>
      </c>
      <c r="AU32" s="133">
        <v>266.3</v>
      </c>
      <c r="AV32" s="159">
        <v>1514.296</v>
      </c>
      <c r="AW32" s="177">
        <v>73852.58</v>
      </c>
      <c r="AX32" s="134">
        <v>0.96000003046154603</v>
      </c>
      <c r="AY32" s="208">
        <v>1.5780453293805098E-2</v>
      </c>
      <c r="AZ32" s="208">
        <v>5.8691367390654092E-4</v>
      </c>
      <c r="BA32" s="208">
        <v>7.7656205128205135E-3</v>
      </c>
      <c r="BB32" s="208">
        <v>2.8882242990654205E-4</v>
      </c>
      <c r="BC32" s="135">
        <v>195000</v>
      </c>
      <c r="BD32" s="135">
        <v>0</v>
      </c>
      <c r="BE32" s="317">
        <v>5243000</v>
      </c>
      <c r="BF32" s="272"/>
      <c r="BG32" s="122"/>
      <c r="BH32" s="122"/>
      <c r="BI32" s="122"/>
      <c r="BJ32" s="350"/>
      <c r="BK32" s="349"/>
      <c r="BL32" s="122"/>
      <c r="BM32" s="350"/>
      <c r="BN32" s="349"/>
      <c r="BO32" s="122"/>
      <c r="BP32" s="122"/>
      <c r="BQ32" s="350"/>
      <c r="BR32" s="349"/>
      <c r="BS32" s="355"/>
    </row>
    <row r="33" spans="1:73" ht="14.25" customHeight="1" x14ac:dyDescent="0.4">
      <c r="A33" s="217" t="s">
        <v>43</v>
      </c>
      <c r="B33" s="162">
        <v>740.45</v>
      </c>
      <c r="C33" s="141">
        <v>1209.4759371800001</v>
      </c>
      <c r="D33" s="141">
        <v>87.5</v>
      </c>
      <c r="E33" s="141">
        <v>77.369455111994228</v>
      </c>
      <c r="F33" s="128"/>
      <c r="G33" s="128"/>
      <c r="H33" s="128"/>
      <c r="I33" s="128"/>
      <c r="J33" s="129">
        <v>2114.7953922919942</v>
      </c>
      <c r="K33" s="128"/>
      <c r="L33" s="128"/>
      <c r="M33" s="128">
        <v>63.608000000000004</v>
      </c>
      <c r="N33" s="128">
        <v>0</v>
      </c>
      <c r="O33" s="128">
        <v>28.28</v>
      </c>
      <c r="P33" s="128"/>
      <c r="Q33" s="128"/>
      <c r="R33" s="128"/>
      <c r="S33" s="129">
        <v>91.888000000000005</v>
      </c>
      <c r="T33" s="171">
        <v>2206.6833922919941</v>
      </c>
      <c r="U33" s="181"/>
      <c r="V33" s="197"/>
      <c r="W33" s="154">
        <v>1529.2930000000001</v>
      </c>
      <c r="X33" s="128"/>
      <c r="Y33" s="128"/>
      <c r="Z33" s="128"/>
      <c r="AA33" s="128"/>
      <c r="AB33" s="128"/>
      <c r="AC33" s="128"/>
      <c r="AD33" s="129">
        <v>1529.2930000000001</v>
      </c>
      <c r="AE33" s="128"/>
      <c r="AF33" s="128"/>
      <c r="AG33" s="128"/>
      <c r="AH33" s="128"/>
      <c r="AI33" s="128"/>
      <c r="AJ33" s="128"/>
      <c r="AK33" s="128"/>
      <c r="AL33" s="129">
        <v>0</v>
      </c>
      <c r="AM33" s="155">
        <v>1529.2930000000001</v>
      </c>
      <c r="AN33" s="154">
        <v>306.69</v>
      </c>
      <c r="AO33" s="128">
        <v>92.563999999999993</v>
      </c>
      <c r="AP33" s="128">
        <v>11.795999999999999</v>
      </c>
      <c r="AQ33" s="129">
        <v>411.05</v>
      </c>
      <c r="AR33" s="128">
        <v>211.3</v>
      </c>
      <c r="AS33" s="128">
        <v>41</v>
      </c>
      <c r="AT33" s="128">
        <v>14</v>
      </c>
      <c r="AU33" s="129">
        <v>266.3</v>
      </c>
      <c r="AV33" s="155">
        <v>677.35</v>
      </c>
      <c r="AW33" s="150">
        <v>73852.58</v>
      </c>
      <c r="AX33" s="130">
        <v>0.9709873157604676</v>
      </c>
      <c r="AY33" s="206">
        <v>1.7106072808465069E-2</v>
      </c>
      <c r="AZ33" s="213">
        <v>7.4324129076860695E-4</v>
      </c>
      <c r="BA33" s="206">
        <v>5.2507751937984496E-3</v>
      </c>
      <c r="BB33" s="213">
        <v>2.281407881441563E-4</v>
      </c>
      <c r="BC33" s="136">
        <v>129000</v>
      </c>
      <c r="BD33" s="136">
        <v>0</v>
      </c>
      <c r="BE33" s="316">
        <v>2969000</v>
      </c>
      <c r="BF33" s="272" t="s">
        <v>583</v>
      </c>
      <c r="BG33" s="122" t="s">
        <v>584</v>
      </c>
      <c r="BH33" s="122" t="s">
        <v>205</v>
      </c>
      <c r="BI33" s="122" t="s">
        <v>585</v>
      </c>
      <c r="BJ33" s="350" t="s">
        <v>193</v>
      </c>
      <c r="BK33" s="349" t="s">
        <v>586</v>
      </c>
      <c r="BL33" s="122" t="s">
        <v>159</v>
      </c>
      <c r="BM33" s="350" t="s">
        <v>587</v>
      </c>
      <c r="BN33" s="349" t="s">
        <v>160</v>
      </c>
      <c r="BO33" s="122" t="s">
        <v>161</v>
      </c>
      <c r="BP33" s="122" t="s">
        <v>565</v>
      </c>
      <c r="BQ33" s="350" t="s">
        <v>588</v>
      </c>
      <c r="BR33" s="349" t="s">
        <v>162</v>
      </c>
      <c r="BS33" s="355" t="s">
        <v>589</v>
      </c>
    </row>
    <row r="34" spans="1:73" ht="14.25" customHeight="1" x14ac:dyDescent="0.4">
      <c r="A34" s="217" t="s">
        <v>611</v>
      </c>
      <c r="B34" s="160">
        <v>812.14300000000003</v>
      </c>
      <c r="C34" s="138"/>
      <c r="D34" s="138"/>
      <c r="E34" s="138">
        <v>58.362000000000002</v>
      </c>
      <c r="F34" s="138"/>
      <c r="G34" s="138"/>
      <c r="H34" s="138"/>
      <c r="I34" s="138"/>
      <c r="J34" s="139">
        <v>870.505</v>
      </c>
      <c r="K34" s="138"/>
      <c r="L34" s="138"/>
      <c r="M34" s="138"/>
      <c r="N34" s="138"/>
      <c r="O34" s="138"/>
      <c r="P34" s="138"/>
      <c r="Q34" s="138"/>
      <c r="R34" s="138"/>
      <c r="S34" s="139">
        <v>0</v>
      </c>
      <c r="T34" s="174">
        <v>870.505</v>
      </c>
      <c r="U34" s="184"/>
      <c r="V34" s="200">
        <v>1699.5029999999999</v>
      </c>
      <c r="W34" s="160">
        <v>33.558999999999997</v>
      </c>
      <c r="X34" s="138"/>
      <c r="Y34" s="138"/>
      <c r="Z34" s="138"/>
      <c r="AA34" s="138"/>
      <c r="AB34" s="138"/>
      <c r="AC34" s="138"/>
      <c r="AD34" s="139">
        <v>33.558999999999997</v>
      </c>
      <c r="AE34" s="138"/>
      <c r="AF34" s="138"/>
      <c r="AG34" s="138"/>
      <c r="AH34" s="138"/>
      <c r="AI34" s="138"/>
      <c r="AJ34" s="138"/>
      <c r="AK34" s="138"/>
      <c r="AL34" s="139">
        <v>0</v>
      </c>
      <c r="AM34" s="161">
        <v>33.558999999999997</v>
      </c>
      <c r="AN34" s="160">
        <v>737.94500000000005</v>
      </c>
      <c r="AO34" s="138">
        <v>99.001000000000005</v>
      </c>
      <c r="AP34" s="138"/>
      <c r="AQ34" s="139">
        <v>836.94600000000003</v>
      </c>
      <c r="AR34" s="138"/>
      <c r="AS34" s="138"/>
      <c r="AT34" s="138"/>
      <c r="AU34" s="139">
        <v>0</v>
      </c>
      <c r="AV34" s="161">
        <v>836.94600000000003</v>
      </c>
      <c r="AW34" s="77">
        <v>0</v>
      </c>
      <c r="AX34" s="130"/>
      <c r="AY34" s="211">
        <v>1.3189469696969696E-2</v>
      </c>
      <c r="AZ34" s="213">
        <v>3.8280782761653475E-4</v>
      </c>
      <c r="BA34" s="206">
        <v>1.2681E-2</v>
      </c>
      <c r="BB34" s="213">
        <v>3.6805013192612137E-4</v>
      </c>
      <c r="BC34" s="136">
        <v>66000</v>
      </c>
      <c r="BD34" s="136">
        <v>0</v>
      </c>
      <c r="BE34" s="316">
        <v>2274000</v>
      </c>
      <c r="BF34" s="272" t="s">
        <v>590</v>
      </c>
      <c r="BG34" s="122" t="s">
        <v>584</v>
      </c>
      <c r="BH34" s="122" t="s">
        <v>205</v>
      </c>
      <c r="BI34" s="122" t="s">
        <v>585</v>
      </c>
      <c r="BJ34" s="350" t="s">
        <v>193</v>
      </c>
      <c r="BK34" s="349" t="s">
        <v>591</v>
      </c>
      <c r="BL34" s="122" t="s">
        <v>159</v>
      </c>
      <c r="BM34" s="350" t="s">
        <v>586</v>
      </c>
      <c r="BN34" s="349" t="s">
        <v>161</v>
      </c>
      <c r="BO34" s="122" t="s">
        <v>575</v>
      </c>
      <c r="BP34" s="122" t="s">
        <v>565</v>
      </c>
      <c r="BQ34" s="350" t="s">
        <v>203</v>
      </c>
      <c r="BR34" s="349" t="s">
        <v>162</v>
      </c>
      <c r="BS34" s="355" t="s">
        <v>589</v>
      </c>
    </row>
    <row r="35" spans="1:73" ht="14.25" customHeight="1" x14ac:dyDescent="0.4">
      <c r="A35" s="222" t="s">
        <v>45</v>
      </c>
      <c r="B35" s="158">
        <v>0</v>
      </c>
      <c r="C35" s="132">
        <v>29431.155956355004</v>
      </c>
      <c r="D35" s="132">
        <v>0</v>
      </c>
      <c r="E35" s="132">
        <v>0</v>
      </c>
      <c r="F35" s="132">
        <v>0</v>
      </c>
      <c r="G35" s="132">
        <v>0</v>
      </c>
      <c r="H35" s="132">
        <v>0</v>
      </c>
      <c r="I35" s="132">
        <v>0</v>
      </c>
      <c r="J35" s="133">
        <v>29431.155956355004</v>
      </c>
      <c r="K35" s="132">
        <v>0</v>
      </c>
      <c r="L35" s="132">
        <v>0</v>
      </c>
      <c r="M35" s="132">
        <v>0</v>
      </c>
      <c r="N35" s="132">
        <v>0</v>
      </c>
      <c r="O35" s="132">
        <v>0</v>
      </c>
      <c r="P35" s="132">
        <v>0</v>
      </c>
      <c r="Q35" s="132">
        <v>0</v>
      </c>
      <c r="R35" s="132">
        <v>0</v>
      </c>
      <c r="S35" s="133">
        <v>0</v>
      </c>
      <c r="T35" s="173">
        <v>29431.155956355004</v>
      </c>
      <c r="U35" s="183">
        <v>0</v>
      </c>
      <c r="V35" s="199">
        <v>0.6</v>
      </c>
      <c r="W35" s="158">
        <v>0</v>
      </c>
      <c r="X35" s="132">
        <v>0</v>
      </c>
      <c r="Y35" s="132">
        <v>0</v>
      </c>
      <c r="Z35" s="132">
        <v>0</v>
      </c>
      <c r="AA35" s="132">
        <v>0</v>
      </c>
      <c r="AB35" s="132">
        <v>0</v>
      </c>
      <c r="AC35" s="132">
        <v>0</v>
      </c>
      <c r="AD35" s="133">
        <v>0</v>
      </c>
      <c r="AE35" s="132">
        <v>26836.177573934099</v>
      </c>
      <c r="AF35" s="132">
        <v>0</v>
      </c>
      <c r="AG35" s="132">
        <v>0</v>
      </c>
      <c r="AH35" s="132">
        <v>0</v>
      </c>
      <c r="AI35" s="132">
        <v>0</v>
      </c>
      <c r="AJ35" s="132">
        <v>0</v>
      </c>
      <c r="AK35" s="132">
        <v>0</v>
      </c>
      <c r="AL35" s="133">
        <v>26836.177573934099</v>
      </c>
      <c r="AM35" s="159">
        <v>26836.177573934099</v>
      </c>
      <c r="AN35" s="158">
        <v>0</v>
      </c>
      <c r="AO35" s="132">
        <v>0</v>
      </c>
      <c r="AP35" s="132">
        <v>2594.9783824208098</v>
      </c>
      <c r="AQ35" s="133">
        <v>2594.9783824208098</v>
      </c>
      <c r="AR35" s="132">
        <v>0</v>
      </c>
      <c r="AS35" s="132">
        <v>0</v>
      </c>
      <c r="AT35" s="132">
        <v>0</v>
      </c>
      <c r="AU35" s="133">
        <v>0</v>
      </c>
      <c r="AV35" s="159">
        <v>2594.9783824208098</v>
      </c>
      <c r="AW35" s="177">
        <v>0</v>
      </c>
      <c r="AX35" s="134"/>
      <c r="AY35" s="205">
        <v>4.9298418687361817E-2</v>
      </c>
      <c r="AZ35" s="208">
        <v>5.2952781497580068E-3</v>
      </c>
      <c r="BA35" s="205">
        <v>4.3466974579913064E-3</v>
      </c>
      <c r="BB35" s="208">
        <v>4.6689067693789308E-4</v>
      </c>
      <c r="BC35" s="135">
        <v>597000</v>
      </c>
      <c r="BD35" s="135">
        <v>0</v>
      </c>
      <c r="BE35" s="317">
        <v>5558000</v>
      </c>
      <c r="BF35" s="272"/>
      <c r="BG35" s="122"/>
      <c r="BH35" s="122"/>
      <c r="BI35" s="122"/>
      <c r="BJ35" s="350"/>
      <c r="BK35" s="349"/>
      <c r="BL35" s="122"/>
      <c r="BM35" s="350"/>
      <c r="BN35" s="349"/>
      <c r="BO35" s="122"/>
      <c r="BP35" s="122"/>
      <c r="BQ35" s="350"/>
      <c r="BR35" s="349"/>
      <c r="BS35" s="355"/>
    </row>
    <row r="36" spans="1:73" ht="14.25" customHeight="1" x14ac:dyDescent="0.4">
      <c r="A36" s="217" t="s">
        <v>46</v>
      </c>
      <c r="B36" s="154"/>
      <c r="C36" s="138">
        <v>29431.155956355004</v>
      </c>
      <c r="D36" s="128"/>
      <c r="E36" s="128"/>
      <c r="F36" s="128"/>
      <c r="G36" s="128"/>
      <c r="H36" s="128"/>
      <c r="I36" s="128"/>
      <c r="J36" s="129">
        <v>29431.155956355004</v>
      </c>
      <c r="K36" s="128"/>
      <c r="L36" s="128"/>
      <c r="M36" s="128"/>
      <c r="N36" s="128"/>
      <c r="O36" s="128"/>
      <c r="P36" s="128"/>
      <c r="Q36" s="128"/>
      <c r="R36" s="128"/>
      <c r="S36" s="129">
        <v>0</v>
      </c>
      <c r="T36" s="171">
        <v>29431.155956355004</v>
      </c>
      <c r="U36" s="181"/>
      <c r="V36" s="197">
        <v>0.6</v>
      </c>
      <c r="W36" s="154"/>
      <c r="X36" s="128"/>
      <c r="Y36" s="128"/>
      <c r="Z36" s="128"/>
      <c r="AA36" s="128"/>
      <c r="AB36" s="128"/>
      <c r="AC36" s="128"/>
      <c r="AD36" s="129">
        <v>0</v>
      </c>
      <c r="AE36" s="128">
        <v>26836.177573934099</v>
      </c>
      <c r="AF36" s="128"/>
      <c r="AG36" s="128"/>
      <c r="AH36" s="128"/>
      <c r="AI36" s="128"/>
      <c r="AJ36" s="128"/>
      <c r="AK36" s="128"/>
      <c r="AL36" s="129">
        <v>26836.177573934099</v>
      </c>
      <c r="AM36" s="155">
        <v>26836.177573934099</v>
      </c>
      <c r="AN36" s="154"/>
      <c r="AO36" s="128"/>
      <c r="AP36" s="128">
        <v>2594.9783824208098</v>
      </c>
      <c r="AQ36" s="129">
        <v>2594.9783824208098</v>
      </c>
      <c r="AR36" s="128"/>
      <c r="AS36" s="128"/>
      <c r="AT36" s="128"/>
      <c r="AU36" s="129">
        <v>0</v>
      </c>
      <c r="AV36" s="155">
        <v>2594.9783824208098</v>
      </c>
      <c r="AW36" s="150">
        <v>0</v>
      </c>
      <c r="AX36" s="137">
        <v>0</v>
      </c>
      <c r="AY36" s="206">
        <v>4.9298418687361817E-2</v>
      </c>
      <c r="AZ36" s="213">
        <v>5.2952781497580068E-3</v>
      </c>
      <c r="BA36" s="206">
        <v>4.3466974579913064E-3</v>
      </c>
      <c r="BB36" s="213">
        <v>4.6689067693789308E-4</v>
      </c>
      <c r="BC36" s="136">
        <v>597000</v>
      </c>
      <c r="BD36" s="136">
        <v>0</v>
      </c>
      <c r="BE36" s="316">
        <v>5558000</v>
      </c>
      <c r="BF36" s="272" t="s">
        <v>563</v>
      </c>
      <c r="BG36" s="122" t="s">
        <v>200</v>
      </c>
      <c r="BH36" s="122" t="s">
        <v>87</v>
      </c>
      <c r="BI36" s="122" t="s">
        <v>158</v>
      </c>
      <c r="BJ36" s="350" t="s">
        <v>193</v>
      </c>
      <c r="BK36" s="349" t="s">
        <v>593</v>
      </c>
      <c r="BL36" s="122" t="s">
        <v>159</v>
      </c>
      <c r="BM36" s="350" t="s">
        <v>587</v>
      </c>
      <c r="BN36" s="349" t="s">
        <v>160</v>
      </c>
      <c r="BO36" s="122" t="s">
        <v>161</v>
      </c>
      <c r="BP36" s="122" t="s">
        <v>565</v>
      </c>
      <c r="BQ36" s="350" t="s">
        <v>203</v>
      </c>
      <c r="BR36" s="349" t="s">
        <v>204</v>
      </c>
      <c r="BS36" s="355" t="s">
        <v>202</v>
      </c>
    </row>
    <row r="37" spans="1:73" s="20" customFormat="1" ht="14.25" customHeight="1" x14ac:dyDescent="0.4">
      <c r="A37" s="220" t="s">
        <v>47</v>
      </c>
      <c r="B37" s="156">
        <v>4673.7584995376601</v>
      </c>
      <c r="C37" s="131">
        <v>729.17203256158996</v>
      </c>
      <c r="D37" s="131">
        <v>0</v>
      </c>
      <c r="E37" s="131">
        <v>26785.828309716795</v>
      </c>
      <c r="F37" s="131">
        <v>0</v>
      </c>
      <c r="G37" s="131">
        <v>0</v>
      </c>
      <c r="H37" s="131">
        <v>8.5429200000000005</v>
      </c>
      <c r="I37" s="131">
        <v>0</v>
      </c>
      <c r="J37" s="131">
        <v>32197.301761816045</v>
      </c>
      <c r="K37" s="131">
        <v>27.896970578789997</v>
      </c>
      <c r="L37" s="131">
        <v>1170.1969669886</v>
      </c>
      <c r="M37" s="131">
        <v>3867.05933607324</v>
      </c>
      <c r="N37" s="131">
        <v>1208.23</v>
      </c>
      <c r="O37" s="131">
        <v>74.72</v>
      </c>
      <c r="P37" s="131">
        <v>0</v>
      </c>
      <c r="Q37" s="131">
        <v>0</v>
      </c>
      <c r="R37" s="131">
        <v>0</v>
      </c>
      <c r="S37" s="131">
        <v>6320.2063030618401</v>
      </c>
      <c r="T37" s="172">
        <v>38517.508064877889</v>
      </c>
      <c r="U37" s="182">
        <v>-17436.109147704221</v>
      </c>
      <c r="V37" s="198">
        <v>20804.559389999999</v>
      </c>
      <c r="W37" s="156">
        <v>4320.8963299999996</v>
      </c>
      <c r="X37" s="131">
        <v>0</v>
      </c>
      <c r="Y37" s="131">
        <v>0</v>
      </c>
      <c r="Z37" s="131">
        <v>0</v>
      </c>
      <c r="AA37" s="131">
        <v>0</v>
      </c>
      <c r="AB37" s="131">
        <v>0</v>
      </c>
      <c r="AC37" s="131">
        <v>16.96</v>
      </c>
      <c r="AD37" s="131">
        <v>4337.8563299999996</v>
      </c>
      <c r="AE37" s="131">
        <v>1313.1308447200001</v>
      </c>
      <c r="AF37" s="131">
        <v>0</v>
      </c>
      <c r="AG37" s="131">
        <v>48</v>
      </c>
      <c r="AH37" s="131">
        <v>0</v>
      </c>
      <c r="AI37" s="131">
        <v>0</v>
      </c>
      <c r="AJ37" s="131">
        <v>0</v>
      </c>
      <c r="AK37" s="131">
        <v>0</v>
      </c>
      <c r="AL37" s="131">
        <v>1361.1308447200001</v>
      </c>
      <c r="AM37" s="157">
        <v>5698.9871747199995</v>
      </c>
      <c r="AN37" s="156">
        <v>17288.882183262012</v>
      </c>
      <c r="AO37" s="131">
        <v>27316.89328603664</v>
      </c>
      <c r="AP37" s="131">
        <v>3956.5915481061797</v>
      </c>
      <c r="AQ37" s="131">
        <v>48562.367017404831</v>
      </c>
      <c r="AR37" s="131">
        <v>1039.8800000000001</v>
      </c>
      <c r="AS37" s="131">
        <v>0</v>
      </c>
      <c r="AT37" s="131">
        <v>652.36</v>
      </c>
      <c r="AU37" s="131">
        <v>1692.2400000000002</v>
      </c>
      <c r="AV37" s="157">
        <v>50254.607017404829</v>
      </c>
      <c r="AW37" s="149">
        <v>120943.54254890609</v>
      </c>
      <c r="AX37" s="146">
        <v>0.75845193596417715</v>
      </c>
      <c r="AY37" s="207">
        <v>1.2059332518746991E-2</v>
      </c>
      <c r="AZ37" s="214">
        <v>7.1867726588073304E-4</v>
      </c>
      <c r="BA37" s="207">
        <v>1.5734066066814285E-2</v>
      </c>
      <c r="BB37" s="214">
        <v>9.3767342135282826E-4</v>
      </c>
      <c r="BC37" s="131">
        <v>3194000</v>
      </c>
      <c r="BD37" s="131">
        <v>0</v>
      </c>
      <c r="BE37" s="172">
        <v>53595000</v>
      </c>
      <c r="BF37" s="272"/>
      <c r="BG37" s="122"/>
      <c r="BH37" s="122"/>
      <c r="BI37" s="122"/>
      <c r="BJ37" s="350"/>
      <c r="BK37" s="349"/>
      <c r="BL37" s="122"/>
      <c r="BM37" s="350"/>
      <c r="BN37" s="349"/>
      <c r="BO37" s="122"/>
      <c r="BP37" s="122"/>
      <c r="BQ37" s="350"/>
      <c r="BR37" s="349"/>
      <c r="BS37" s="355"/>
      <c r="BT37" s="315"/>
      <c r="BU37" s="315"/>
    </row>
    <row r="38" spans="1:73" ht="14.25" customHeight="1" x14ac:dyDescent="0.4">
      <c r="A38" s="225" t="s">
        <v>48</v>
      </c>
      <c r="B38" s="158">
        <v>2419.64</v>
      </c>
      <c r="C38" s="132">
        <v>592.053</v>
      </c>
      <c r="D38" s="132">
        <v>0</v>
      </c>
      <c r="E38" s="132">
        <v>62.991700000000002</v>
      </c>
      <c r="F38" s="132">
        <v>0</v>
      </c>
      <c r="G38" s="132">
        <v>0</v>
      </c>
      <c r="H38" s="132">
        <v>0</v>
      </c>
      <c r="I38" s="132">
        <v>0</v>
      </c>
      <c r="J38" s="133">
        <v>3074.6846999999998</v>
      </c>
      <c r="K38" s="132">
        <v>0</v>
      </c>
      <c r="L38" s="132">
        <v>0</v>
      </c>
      <c r="M38" s="132">
        <v>947.84</v>
      </c>
      <c r="N38" s="132">
        <v>0</v>
      </c>
      <c r="O38" s="132">
        <v>74.72</v>
      </c>
      <c r="P38" s="132">
        <v>0</v>
      </c>
      <c r="Q38" s="132">
        <v>0</v>
      </c>
      <c r="R38" s="132">
        <v>0</v>
      </c>
      <c r="S38" s="133">
        <v>1022.5600000000001</v>
      </c>
      <c r="T38" s="173">
        <v>4097.2447000000002</v>
      </c>
      <c r="U38" s="183">
        <v>88.966700000000017</v>
      </c>
      <c r="V38" s="199">
        <v>19243.866999999998</v>
      </c>
      <c r="W38" s="158">
        <v>2121.3200000000002</v>
      </c>
      <c r="X38" s="132">
        <v>0</v>
      </c>
      <c r="Y38" s="132">
        <v>0</v>
      </c>
      <c r="Z38" s="132">
        <v>0</v>
      </c>
      <c r="AA38" s="132">
        <v>0</v>
      </c>
      <c r="AB38" s="132">
        <v>0</v>
      </c>
      <c r="AC38" s="132">
        <v>0</v>
      </c>
      <c r="AD38" s="133">
        <v>2121.3200000000002</v>
      </c>
      <c r="AE38" s="132">
        <v>146.71799999999999</v>
      </c>
      <c r="AF38" s="132">
        <v>0</v>
      </c>
      <c r="AG38" s="132">
        <v>48</v>
      </c>
      <c r="AH38" s="132">
        <v>0</v>
      </c>
      <c r="AI38" s="132">
        <v>0</v>
      </c>
      <c r="AJ38" s="132">
        <v>0</v>
      </c>
      <c r="AK38" s="132">
        <v>0</v>
      </c>
      <c r="AL38" s="133">
        <v>194.71799999999999</v>
      </c>
      <c r="AM38" s="159">
        <v>2316.038</v>
      </c>
      <c r="AN38" s="158">
        <v>0</v>
      </c>
      <c r="AO38" s="132">
        <v>0</v>
      </c>
      <c r="AP38" s="132">
        <v>0</v>
      </c>
      <c r="AQ38" s="133">
        <v>0</v>
      </c>
      <c r="AR38" s="132">
        <v>1039.8800000000001</v>
      </c>
      <c r="AS38" s="132">
        <v>0</v>
      </c>
      <c r="AT38" s="132">
        <v>652.36</v>
      </c>
      <c r="AU38" s="133">
        <v>1692.2400000000002</v>
      </c>
      <c r="AV38" s="159">
        <v>1692.2400000000002</v>
      </c>
      <c r="AW38" s="177">
        <v>8450.6269999999986</v>
      </c>
      <c r="AX38" s="134">
        <v>0.67347094408050079</v>
      </c>
      <c r="AY38" s="208">
        <v>1.923589061032864E-2</v>
      </c>
      <c r="AZ38" s="208">
        <v>1.4060551475634866E-3</v>
      </c>
      <c r="BA38" s="208">
        <v>7.9447887323943669E-3</v>
      </c>
      <c r="BB38" s="208">
        <v>5.8072752230610848E-4</v>
      </c>
      <c r="BC38" s="135">
        <v>213000</v>
      </c>
      <c r="BD38" s="135">
        <v>0</v>
      </c>
      <c r="BE38" s="317">
        <v>2914000</v>
      </c>
      <c r="BF38" s="272"/>
      <c r="BG38" s="122"/>
      <c r="BH38" s="122"/>
      <c r="BI38" s="122"/>
      <c r="BJ38" s="350"/>
      <c r="BK38" s="349"/>
      <c r="BL38" s="122"/>
      <c r="BM38" s="350"/>
      <c r="BN38" s="349"/>
      <c r="BO38" s="122"/>
      <c r="BP38" s="122"/>
      <c r="BQ38" s="350"/>
      <c r="BR38" s="349"/>
      <c r="BS38" s="355"/>
    </row>
    <row r="39" spans="1:73" ht="14.25" customHeight="1" x14ac:dyDescent="0.4">
      <c r="A39" s="217" t="s">
        <v>49</v>
      </c>
      <c r="B39" s="154">
        <v>2419.64</v>
      </c>
      <c r="C39" s="128">
        <v>519.84</v>
      </c>
      <c r="D39" s="128"/>
      <c r="E39" s="128"/>
      <c r="F39" s="128"/>
      <c r="G39" s="128"/>
      <c r="H39" s="128">
        <v>0</v>
      </c>
      <c r="I39" s="128"/>
      <c r="J39" s="129">
        <v>2939.48</v>
      </c>
      <c r="K39" s="128"/>
      <c r="L39" s="128"/>
      <c r="M39" s="128">
        <v>947.84</v>
      </c>
      <c r="N39" s="128"/>
      <c r="O39" s="128">
        <v>74.72</v>
      </c>
      <c r="P39" s="128"/>
      <c r="Q39" s="128"/>
      <c r="R39" s="128"/>
      <c r="S39" s="129">
        <v>1022.5600000000001</v>
      </c>
      <c r="T39" s="171">
        <v>3962.04</v>
      </c>
      <c r="U39" s="181">
        <v>100.48</v>
      </c>
      <c r="V39" s="197">
        <v>918</v>
      </c>
      <c r="W39" s="154">
        <v>2121.3200000000002</v>
      </c>
      <c r="X39" s="128"/>
      <c r="Y39" s="128"/>
      <c r="Z39" s="128"/>
      <c r="AA39" s="128"/>
      <c r="AB39" s="128"/>
      <c r="AC39" s="128"/>
      <c r="AD39" s="129">
        <v>2121.3200000000002</v>
      </c>
      <c r="AE39" s="128"/>
      <c r="AF39" s="128"/>
      <c r="AG39" s="128">
        <v>48</v>
      </c>
      <c r="AH39" s="128"/>
      <c r="AI39" s="128"/>
      <c r="AJ39" s="128"/>
      <c r="AK39" s="128"/>
      <c r="AL39" s="129">
        <v>48</v>
      </c>
      <c r="AM39" s="155">
        <v>2169.3200000000002</v>
      </c>
      <c r="AN39" s="154"/>
      <c r="AO39" s="128"/>
      <c r="AP39" s="128"/>
      <c r="AQ39" s="129">
        <v>0</v>
      </c>
      <c r="AR39" s="128">
        <v>1039.8800000000001</v>
      </c>
      <c r="AS39" s="128"/>
      <c r="AT39" s="128">
        <v>652.36</v>
      </c>
      <c r="AU39" s="129">
        <v>1692.2400000000002</v>
      </c>
      <c r="AV39" s="155">
        <v>1692.2400000000002</v>
      </c>
      <c r="AW39" s="150">
        <v>8450.6269999999986</v>
      </c>
      <c r="AX39" s="137">
        <v>0.68080671140215077</v>
      </c>
      <c r="AY39" s="206">
        <v>1.8601126760563379E-2</v>
      </c>
      <c r="AZ39" s="213">
        <v>1.3596568291008922E-3</v>
      </c>
      <c r="BA39" s="206">
        <v>7.9447887323943669E-3</v>
      </c>
      <c r="BB39" s="213">
        <v>5.8072752230610848E-4</v>
      </c>
      <c r="BC39" s="136">
        <v>213000</v>
      </c>
      <c r="BD39" s="136"/>
      <c r="BE39" s="316">
        <v>2914000</v>
      </c>
      <c r="BF39" s="272" t="s">
        <v>155</v>
      </c>
      <c r="BG39" s="122" t="s">
        <v>564</v>
      </c>
      <c r="BH39" s="122" t="s">
        <v>156</v>
      </c>
      <c r="BI39" s="122" t="s">
        <v>157</v>
      </c>
      <c r="BJ39" s="350" t="s">
        <v>158</v>
      </c>
      <c r="BK39" s="349" t="s">
        <v>593</v>
      </c>
      <c r="BL39" s="122" t="s">
        <v>159</v>
      </c>
      <c r="BM39" s="350" t="s">
        <v>586</v>
      </c>
      <c r="BN39" s="349" t="s">
        <v>160</v>
      </c>
      <c r="BO39" s="122" t="s">
        <v>161</v>
      </c>
      <c r="BP39" s="122" t="s">
        <v>565</v>
      </c>
      <c r="BQ39" s="350" t="s">
        <v>566</v>
      </c>
      <c r="BR39" s="349" t="s">
        <v>204</v>
      </c>
      <c r="BS39" s="355" t="s">
        <v>565</v>
      </c>
    </row>
    <row r="40" spans="1:73" ht="14.25" customHeight="1" x14ac:dyDescent="0.4">
      <c r="A40" s="217" t="s">
        <v>39</v>
      </c>
      <c r="B40" s="154">
        <v>0</v>
      </c>
      <c r="C40" s="128">
        <v>72.212999999999994</v>
      </c>
      <c r="D40" s="128">
        <v>0</v>
      </c>
      <c r="E40" s="128">
        <v>62.991700000000002</v>
      </c>
      <c r="F40" s="128">
        <v>0</v>
      </c>
      <c r="G40" s="128">
        <v>0</v>
      </c>
      <c r="H40" s="128">
        <v>0</v>
      </c>
      <c r="I40" s="128">
        <v>0</v>
      </c>
      <c r="J40" s="129">
        <v>135.2047</v>
      </c>
      <c r="K40" s="128">
        <v>0</v>
      </c>
      <c r="L40" s="128">
        <v>0</v>
      </c>
      <c r="M40" s="128">
        <v>0</v>
      </c>
      <c r="N40" s="128">
        <v>0</v>
      </c>
      <c r="O40" s="128">
        <v>0</v>
      </c>
      <c r="P40" s="128">
        <v>0</v>
      </c>
      <c r="Q40" s="128">
        <v>0</v>
      </c>
      <c r="R40" s="128">
        <v>0</v>
      </c>
      <c r="S40" s="129">
        <v>0</v>
      </c>
      <c r="T40" s="171">
        <v>135.2047</v>
      </c>
      <c r="U40" s="181">
        <v>-11.513299999999987</v>
      </c>
      <c r="V40" s="197">
        <v>18325.866999999998</v>
      </c>
      <c r="W40" s="154">
        <v>0</v>
      </c>
      <c r="X40" s="128">
        <v>0</v>
      </c>
      <c r="Y40" s="128">
        <v>0</v>
      </c>
      <c r="Z40" s="128">
        <v>0</v>
      </c>
      <c r="AA40" s="128">
        <v>0</v>
      </c>
      <c r="AB40" s="128">
        <v>0</v>
      </c>
      <c r="AC40" s="128">
        <v>0</v>
      </c>
      <c r="AD40" s="129">
        <v>0</v>
      </c>
      <c r="AE40" s="128">
        <v>146.71799999999999</v>
      </c>
      <c r="AF40" s="128">
        <v>0</v>
      </c>
      <c r="AG40" s="128">
        <v>0</v>
      </c>
      <c r="AH40" s="128">
        <v>0</v>
      </c>
      <c r="AI40" s="128">
        <v>0</v>
      </c>
      <c r="AJ40" s="128">
        <v>0</v>
      </c>
      <c r="AK40" s="128">
        <v>0</v>
      </c>
      <c r="AL40" s="129">
        <v>146.71799999999999</v>
      </c>
      <c r="AM40" s="155">
        <v>146.71799999999999</v>
      </c>
      <c r="AN40" s="154">
        <v>0</v>
      </c>
      <c r="AO40" s="128">
        <v>0</v>
      </c>
      <c r="AP40" s="128">
        <v>0</v>
      </c>
      <c r="AQ40" s="129">
        <v>0</v>
      </c>
      <c r="AR40" s="128">
        <v>0</v>
      </c>
      <c r="AS40" s="128">
        <v>0</v>
      </c>
      <c r="AT40" s="128">
        <v>0</v>
      </c>
      <c r="AU40" s="129">
        <v>0</v>
      </c>
      <c r="AV40" s="155">
        <v>0</v>
      </c>
      <c r="AW40" s="150">
        <v>0</v>
      </c>
      <c r="AX40" s="137">
        <v>0</v>
      </c>
      <c r="AY40" s="206"/>
      <c r="AZ40" s="213"/>
      <c r="BA40" s="206"/>
      <c r="BB40" s="213"/>
      <c r="BC40" s="136"/>
      <c r="BD40" s="136">
        <v>0</v>
      </c>
      <c r="BE40" s="316">
        <v>0</v>
      </c>
      <c r="BF40" s="272"/>
      <c r="BG40" s="122"/>
      <c r="BH40" s="122"/>
      <c r="BI40" s="122"/>
      <c r="BJ40" s="350"/>
      <c r="BK40" s="349"/>
      <c r="BL40" s="122"/>
      <c r="BM40" s="350"/>
      <c r="BN40" s="349"/>
      <c r="BO40" s="122"/>
      <c r="BP40" s="122"/>
      <c r="BQ40" s="350"/>
      <c r="BR40" s="349"/>
      <c r="BS40" s="355"/>
    </row>
    <row r="41" spans="1:73" ht="14.25" hidden="1" customHeight="1" x14ac:dyDescent="0.4">
      <c r="A41" s="217" t="s">
        <v>101</v>
      </c>
      <c r="B41" s="154"/>
      <c r="C41" s="128"/>
      <c r="D41" s="128"/>
      <c r="E41" s="128"/>
      <c r="F41" s="128"/>
      <c r="G41" s="128"/>
      <c r="H41" s="128"/>
      <c r="I41" s="128"/>
      <c r="J41" s="129">
        <v>0</v>
      </c>
      <c r="K41" s="128"/>
      <c r="L41" s="128"/>
      <c r="M41" s="128"/>
      <c r="N41" s="128"/>
      <c r="O41" s="128"/>
      <c r="P41" s="128"/>
      <c r="Q41" s="128"/>
      <c r="R41" s="128"/>
      <c r="S41" s="129">
        <v>0</v>
      </c>
      <c r="T41" s="171">
        <v>0</v>
      </c>
      <c r="U41" s="181"/>
      <c r="V41" s="197">
        <v>18325.866999999998</v>
      </c>
      <c r="W41" s="154"/>
      <c r="X41" s="128"/>
      <c r="Y41" s="128"/>
      <c r="Z41" s="128"/>
      <c r="AA41" s="128"/>
      <c r="AB41" s="128"/>
      <c r="AC41" s="128"/>
      <c r="AD41" s="129">
        <v>0</v>
      </c>
      <c r="AE41" s="128"/>
      <c r="AF41" s="128"/>
      <c r="AG41" s="128"/>
      <c r="AH41" s="128"/>
      <c r="AI41" s="128"/>
      <c r="AJ41" s="128"/>
      <c r="AK41" s="128"/>
      <c r="AL41" s="129">
        <v>0</v>
      </c>
      <c r="AM41" s="155">
        <v>0</v>
      </c>
      <c r="AN41" s="154"/>
      <c r="AO41" s="128"/>
      <c r="AP41" s="128"/>
      <c r="AQ41" s="129">
        <v>0</v>
      </c>
      <c r="AR41" s="128"/>
      <c r="AS41" s="128"/>
      <c r="AT41" s="128"/>
      <c r="AU41" s="129">
        <v>0</v>
      </c>
      <c r="AV41" s="155">
        <v>0</v>
      </c>
      <c r="AW41" s="150"/>
      <c r="AX41" s="137"/>
      <c r="AY41" s="206" t="e">
        <v>#DIV/0!</v>
      </c>
      <c r="AZ41" s="213" t="e">
        <v>#DIV/0!</v>
      </c>
      <c r="BA41" s="206" t="e">
        <v>#DIV/0!</v>
      </c>
      <c r="BB41" s="213" t="e">
        <v>#DIV/0!</v>
      </c>
      <c r="BC41" s="136"/>
      <c r="BD41" s="136"/>
      <c r="BE41" s="316"/>
      <c r="BF41" s="272"/>
      <c r="BG41" s="122"/>
      <c r="BH41" s="122"/>
      <c r="BI41" s="122"/>
      <c r="BJ41" s="350"/>
      <c r="BK41" s="349"/>
      <c r="BL41" s="122"/>
      <c r="BM41" s="350"/>
      <c r="BN41" s="349"/>
      <c r="BO41" s="122"/>
      <c r="BP41" s="122"/>
      <c r="BQ41" s="350"/>
      <c r="BR41" s="349"/>
      <c r="BS41" s="355"/>
    </row>
    <row r="42" spans="1:73" ht="14.25" hidden="1" customHeight="1" x14ac:dyDescent="0.4">
      <c r="A42" s="217" t="s">
        <v>102</v>
      </c>
      <c r="B42" s="154"/>
      <c r="C42" s="128"/>
      <c r="D42" s="128"/>
      <c r="E42" s="128"/>
      <c r="F42" s="128"/>
      <c r="G42" s="128"/>
      <c r="H42" s="128"/>
      <c r="I42" s="128"/>
      <c r="J42" s="129">
        <v>0</v>
      </c>
      <c r="K42" s="128"/>
      <c r="L42" s="128"/>
      <c r="M42" s="128"/>
      <c r="N42" s="128"/>
      <c r="O42" s="128"/>
      <c r="P42" s="128"/>
      <c r="Q42" s="128"/>
      <c r="R42" s="128"/>
      <c r="S42" s="129">
        <v>0</v>
      </c>
      <c r="T42" s="171">
        <v>0</v>
      </c>
      <c r="U42" s="181"/>
      <c r="V42" s="197"/>
      <c r="W42" s="154"/>
      <c r="X42" s="128"/>
      <c r="Y42" s="128"/>
      <c r="Z42" s="128"/>
      <c r="AA42" s="128"/>
      <c r="AB42" s="128"/>
      <c r="AC42" s="128"/>
      <c r="AD42" s="129">
        <v>0</v>
      </c>
      <c r="AE42" s="128"/>
      <c r="AF42" s="128"/>
      <c r="AG42" s="128"/>
      <c r="AH42" s="128"/>
      <c r="AI42" s="128"/>
      <c r="AJ42" s="128"/>
      <c r="AK42" s="128"/>
      <c r="AL42" s="129">
        <v>0</v>
      </c>
      <c r="AM42" s="155">
        <v>0</v>
      </c>
      <c r="AN42" s="154"/>
      <c r="AO42" s="128"/>
      <c r="AP42" s="128"/>
      <c r="AQ42" s="129">
        <v>0</v>
      </c>
      <c r="AR42" s="128"/>
      <c r="AS42" s="128"/>
      <c r="AT42" s="128"/>
      <c r="AU42" s="129">
        <v>0</v>
      </c>
      <c r="AV42" s="155">
        <v>0</v>
      </c>
      <c r="AW42" s="150"/>
      <c r="AX42" s="137"/>
      <c r="AY42" s="206" t="e">
        <v>#DIV/0!</v>
      </c>
      <c r="AZ42" s="213" t="e">
        <v>#DIV/0!</v>
      </c>
      <c r="BA42" s="206" t="e">
        <v>#DIV/0!</v>
      </c>
      <c r="BB42" s="213" t="e">
        <v>#DIV/0!</v>
      </c>
      <c r="BC42" s="136"/>
      <c r="BD42" s="136"/>
      <c r="BE42" s="316"/>
      <c r="BF42" s="272"/>
      <c r="BG42" s="122"/>
      <c r="BH42" s="122"/>
      <c r="BI42" s="122"/>
      <c r="BJ42" s="350"/>
      <c r="BK42" s="349"/>
      <c r="BL42" s="122"/>
      <c r="BM42" s="350"/>
      <c r="BN42" s="349"/>
      <c r="BO42" s="122"/>
      <c r="BP42" s="122"/>
      <c r="BQ42" s="350"/>
      <c r="BR42" s="349"/>
      <c r="BS42" s="355"/>
    </row>
    <row r="43" spans="1:73" ht="14.25" hidden="1" customHeight="1" x14ac:dyDescent="0.4">
      <c r="A43" s="217" t="s">
        <v>103</v>
      </c>
      <c r="B43" s="154"/>
      <c r="C43" s="128">
        <v>72.212999999999994</v>
      </c>
      <c r="D43" s="128"/>
      <c r="E43" s="128">
        <v>62.991700000000002</v>
      </c>
      <c r="F43" s="128"/>
      <c r="G43" s="128"/>
      <c r="H43" s="128"/>
      <c r="I43" s="128"/>
      <c r="J43" s="129">
        <v>135.2047</v>
      </c>
      <c r="K43" s="128"/>
      <c r="L43" s="128"/>
      <c r="M43" s="128"/>
      <c r="N43" s="128"/>
      <c r="O43" s="128"/>
      <c r="P43" s="128"/>
      <c r="Q43" s="128"/>
      <c r="R43" s="128"/>
      <c r="S43" s="129">
        <v>0</v>
      </c>
      <c r="T43" s="171">
        <v>135.2047</v>
      </c>
      <c r="U43" s="181">
        <v>-11.513299999999987</v>
      </c>
      <c r="V43" s="197"/>
      <c r="W43" s="154"/>
      <c r="X43" s="128"/>
      <c r="Y43" s="128"/>
      <c r="Z43" s="128"/>
      <c r="AA43" s="128"/>
      <c r="AB43" s="128"/>
      <c r="AC43" s="128"/>
      <c r="AD43" s="129">
        <v>0</v>
      </c>
      <c r="AE43" s="128">
        <v>146.71799999999999</v>
      </c>
      <c r="AF43" s="128"/>
      <c r="AG43" s="128"/>
      <c r="AH43" s="128"/>
      <c r="AI43" s="128"/>
      <c r="AJ43" s="128"/>
      <c r="AK43" s="128"/>
      <c r="AL43" s="129">
        <v>146.71799999999999</v>
      </c>
      <c r="AM43" s="155">
        <v>146.71799999999999</v>
      </c>
      <c r="AN43" s="154"/>
      <c r="AO43" s="128"/>
      <c r="AP43" s="128"/>
      <c r="AQ43" s="129">
        <v>0</v>
      </c>
      <c r="AR43" s="128"/>
      <c r="AS43" s="128"/>
      <c r="AT43" s="128"/>
      <c r="AU43" s="129">
        <v>0</v>
      </c>
      <c r="AV43" s="155">
        <v>0</v>
      </c>
      <c r="AW43" s="150"/>
      <c r="AX43" s="137"/>
      <c r="AY43" s="206" t="e">
        <v>#DIV/0!</v>
      </c>
      <c r="AZ43" s="213" t="e">
        <v>#DIV/0!</v>
      </c>
      <c r="BA43" s="206" t="e">
        <v>#DIV/0!</v>
      </c>
      <c r="BB43" s="213" t="e">
        <v>#DIV/0!</v>
      </c>
      <c r="BC43" s="136"/>
      <c r="BD43" s="136"/>
      <c r="BE43" s="316"/>
      <c r="BF43" s="272"/>
      <c r="BG43" s="122"/>
      <c r="BH43" s="122"/>
      <c r="BI43" s="122"/>
      <c r="BJ43" s="350"/>
      <c r="BK43" s="349"/>
      <c r="BL43" s="122"/>
      <c r="BM43" s="350"/>
      <c r="BN43" s="349"/>
      <c r="BO43" s="122"/>
      <c r="BP43" s="122"/>
      <c r="BQ43" s="350"/>
      <c r="BR43" s="349"/>
      <c r="BS43" s="355"/>
    </row>
    <row r="44" spans="1:73" ht="14.25" customHeight="1" x14ac:dyDescent="0.4">
      <c r="A44" s="222" t="s">
        <v>50</v>
      </c>
      <c r="B44" s="158">
        <v>2254.1184995376598</v>
      </c>
      <c r="C44" s="132">
        <v>137.11903256158999</v>
      </c>
      <c r="D44" s="132">
        <v>0</v>
      </c>
      <c r="E44" s="132">
        <v>26722.836609716796</v>
      </c>
      <c r="F44" s="132">
        <v>0</v>
      </c>
      <c r="G44" s="132">
        <v>0</v>
      </c>
      <c r="H44" s="132">
        <v>8.5429200000000005</v>
      </c>
      <c r="I44" s="132">
        <v>0</v>
      </c>
      <c r="J44" s="133">
        <v>29122.617061816047</v>
      </c>
      <c r="K44" s="132">
        <v>27.896970578789997</v>
      </c>
      <c r="L44" s="132">
        <v>1170.1969669886</v>
      </c>
      <c r="M44" s="132">
        <v>2919.2193360732399</v>
      </c>
      <c r="N44" s="132">
        <v>1208.23</v>
      </c>
      <c r="O44" s="132">
        <v>0</v>
      </c>
      <c r="P44" s="132">
        <v>0</v>
      </c>
      <c r="Q44" s="132">
        <v>0</v>
      </c>
      <c r="R44" s="132">
        <v>0</v>
      </c>
      <c r="S44" s="133">
        <v>5297.6463030618397</v>
      </c>
      <c r="T44" s="173">
        <v>34420.263364877886</v>
      </c>
      <c r="U44" s="183">
        <v>-17525.075847704222</v>
      </c>
      <c r="V44" s="199">
        <v>1560.6923899999999</v>
      </c>
      <c r="W44" s="158">
        <v>2199.5763299999999</v>
      </c>
      <c r="X44" s="132">
        <v>0</v>
      </c>
      <c r="Y44" s="132">
        <v>0</v>
      </c>
      <c r="Z44" s="132">
        <v>0</v>
      </c>
      <c r="AA44" s="132">
        <v>0</v>
      </c>
      <c r="AB44" s="132">
        <v>0</v>
      </c>
      <c r="AC44" s="132">
        <v>16.96</v>
      </c>
      <c r="AD44" s="133">
        <v>2216.5363299999999</v>
      </c>
      <c r="AE44" s="132">
        <v>1166.4128447200001</v>
      </c>
      <c r="AF44" s="132">
        <v>0</v>
      </c>
      <c r="AG44" s="132">
        <v>0</v>
      </c>
      <c r="AH44" s="132">
        <v>0</v>
      </c>
      <c r="AI44" s="132">
        <v>0</v>
      </c>
      <c r="AJ44" s="132">
        <v>0</v>
      </c>
      <c r="AK44" s="132">
        <v>0</v>
      </c>
      <c r="AL44" s="133">
        <v>1166.4128447200001</v>
      </c>
      <c r="AM44" s="159">
        <v>3382.94917472</v>
      </c>
      <c r="AN44" s="158">
        <v>17288.882183262012</v>
      </c>
      <c r="AO44" s="132">
        <v>27316.89328603664</v>
      </c>
      <c r="AP44" s="132">
        <v>3956.5915481061797</v>
      </c>
      <c r="AQ44" s="133">
        <v>48562.367017404831</v>
      </c>
      <c r="AR44" s="132">
        <v>0</v>
      </c>
      <c r="AS44" s="132">
        <v>0</v>
      </c>
      <c r="AT44" s="132">
        <v>0</v>
      </c>
      <c r="AU44" s="133">
        <v>0</v>
      </c>
      <c r="AV44" s="159">
        <v>48562.367017404831</v>
      </c>
      <c r="AW44" s="177">
        <v>112492.91554890609</v>
      </c>
      <c r="AX44" s="134">
        <v>0.6841042901609059</v>
      </c>
      <c r="AY44" s="205">
        <v>1.1546549266983525E-2</v>
      </c>
      <c r="AZ44" s="208">
        <v>6.7915517382999323E-4</v>
      </c>
      <c r="BA44" s="205">
        <v>1.6290629660316951E-2</v>
      </c>
      <c r="BB44" s="208">
        <v>9.5819670127670785E-4</v>
      </c>
      <c r="BC44" s="135">
        <v>2981000</v>
      </c>
      <c r="BD44" s="135">
        <v>0</v>
      </c>
      <c r="BE44" s="317">
        <v>50681000</v>
      </c>
      <c r="BF44" s="272"/>
      <c r="BG44" s="122"/>
      <c r="BH44" s="122"/>
      <c r="BI44" s="122"/>
      <c r="BJ44" s="350"/>
      <c r="BK44" s="349"/>
      <c r="BL44" s="122"/>
      <c r="BM44" s="350"/>
      <c r="BN44" s="349"/>
      <c r="BO44" s="122"/>
      <c r="BP44" s="122"/>
      <c r="BQ44" s="350"/>
      <c r="BR44" s="349"/>
      <c r="BS44" s="355"/>
    </row>
    <row r="45" spans="1:73" ht="14.25" customHeight="1" x14ac:dyDescent="0.4">
      <c r="A45" s="217" t="s">
        <v>51</v>
      </c>
      <c r="B45" s="154">
        <v>383.96679953765999</v>
      </c>
      <c r="C45" s="128">
        <v>112.35241000000001</v>
      </c>
      <c r="D45" s="128"/>
      <c r="E45" s="128"/>
      <c r="F45" s="128"/>
      <c r="G45" s="128"/>
      <c r="H45" s="128">
        <v>3.7479999999999999E-2</v>
      </c>
      <c r="I45" s="128"/>
      <c r="J45" s="129">
        <v>496.35668953766003</v>
      </c>
      <c r="K45" s="128"/>
      <c r="L45" s="128"/>
      <c r="M45" s="128">
        <v>148.96600000000001</v>
      </c>
      <c r="N45" s="128"/>
      <c r="O45" s="128"/>
      <c r="P45" s="128"/>
      <c r="Q45" s="128"/>
      <c r="R45" s="128"/>
      <c r="S45" s="129">
        <v>148.96600000000001</v>
      </c>
      <c r="T45" s="171">
        <v>645.32268953766004</v>
      </c>
      <c r="U45" s="181">
        <v>-31.95</v>
      </c>
      <c r="V45" s="197"/>
      <c r="W45" s="154"/>
      <c r="X45" s="128"/>
      <c r="Y45" s="128"/>
      <c r="Z45" s="128"/>
      <c r="AA45" s="128"/>
      <c r="AB45" s="128"/>
      <c r="AC45" s="128"/>
      <c r="AD45" s="129">
        <v>0</v>
      </c>
      <c r="AE45" s="128"/>
      <c r="AF45" s="128"/>
      <c r="AG45" s="128"/>
      <c r="AH45" s="128"/>
      <c r="AI45" s="128"/>
      <c r="AJ45" s="128"/>
      <c r="AK45" s="128"/>
      <c r="AL45" s="129">
        <v>0</v>
      </c>
      <c r="AM45" s="155">
        <v>0</v>
      </c>
      <c r="AN45" s="154">
        <v>293.41825441998998</v>
      </c>
      <c r="AO45" s="128">
        <v>112.21921381954</v>
      </c>
      <c r="AP45" s="128">
        <v>271.63299653080003</v>
      </c>
      <c r="AQ45" s="129">
        <v>677.27046477033002</v>
      </c>
      <c r="AR45" s="128"/>
      <c r="AS45" s="128"/>
      <c r="AT45" s="128"/>
      <c r="AU45" s="129">
        <v>0</v>
      </c>
      <c r="AV45" s="155">
        <v>677.27046477033002</v>
      </c>
      <c r="AW45" s="150">
        <v>176.71519000000001</v>
      </c>
      <c r="AX45" s="137">
        <v>0.21497207659018119</v>
      </c>
      <c r="AY45" s="206">
        <v>4.6094477824118574E-2</v>
      </c>
      <c r="AZ45" s="213">
        <v>3.1326344152313593E-3</v>
      </c>
      <c r="BA45" s="206">
        <v>4.8376461769309285E-2</v>
      </c>
      <c r="BB45" s="213">
        <v>3.2877207027685925E-3</v>
      </c>
      <c r="BC45" s="136">
        <v>14000</v>
      </c>
      <c r="BD45" s="136">
        <v>0</v>
      </c>
      <c r="BE45" s="316">
        <v>206000</v>
      </c>
      <c r="BF45" s="272" t="s">
        <v>192</v>
      </c>
      <c r="BG45" s="122" t="s">
        <v>567</v>
      </c>
      <c r="BH45" s="122" t="s">
        <v>193</v>
      </c>
      <c r="BI45" s="122" t="s">
        <v>194</v>
      </c>
      <c r="BJ45" s="350"/>
      <c r="BK45" s="349" t="s">
        <v>587</v>
      </c>
      <c r="BL45" s="122" t="s">
        <v>159</v>
      </c>
      <c r="BM45" s="350" t="s">
        <v>586</v>
      </c>
      <c r="BN45" s="349" t="s">
        <v>195</v>
      </c>
      <c r="BO45" s="122" t="s">
        <v>196</v>
      </c>
      <c r="BP45" s="122" t="s">
        <v>568</v>
      </c>
      <c r="BQ45" s="350" t="s">
        <v>197</v>
      </c>
      <c r="BR45" s="349" t="s">
        <v>198</v>
      </c>
      <c r="BS45" s="355" t="s">
        <v>565</v>
      </c>
    </row>
    <row r="46" spans="1:73" ht="14.25" customHeight="1" x14ac:dyDescent="0.4">
      <c r="A46" s="217" t="s">
        <v>39</v>
      </c>
      <c r="B46" s="154">
        <v>1870.1516999999999</v>
      </c>
      <c r="C46" s="128">
        <v>24.669599999999999</v>
      </c>
      <c r="D46" s="128">
        <v>0</v>
      </c>
      <c r="E46" s="128">
        <v>474.45229799999998</v>
      </c>
      <c r="F46" s="128">
        <v>0</v>
      </c>
      <c r="G46" s="128">
        <v>0</v>
      </c>
      <c r="H46" s="128">
        <v>8.5054400000000001</v>
      </c>
      <c r="I46" s="128">
        <v>0</v>
      </c>
      <c r="J46" s="129">
        <v>2377.7790380000001</v>
      </c>
      <c r="K46" s="128">
        <v>0</v>
      </c>
      <c r="L46" s="128">
        <v>0</v>
      </c>
      <c r="M46" s="128">
        <v>1609.9390000000001</v>
      </c>
      <c r="N46" s="128">
        <v>0</v>
      </c>
      <c r="O46" s="128">
        <v>0</v>
      </c>
      <c r="P46" s="128">
        <v>0</v>
      </c>
      <c r="Q46" s="128">
        <v>0</v>
      </c>
      <c r="R46" s="128">
        <v>0</v>
      </c>
      <c r="S46" s="129">
        <v>1609.9390000000001</v>
      </c>
      <c r="T46" s="171">
        <v>3987.7180380000004</v>
      </c>
      <c r="U46" s="181">
        <v>879.99671000000001</v>
      </c>
      <c r="V46" s="197">
        <v>1560.6923899999999</v>
      </c>
      <c r="W46" s="154">
        <v>2199.5763299999999</v>
      </c>
      <c r="X46" s="128">
        <v>0</v>
      </c>
      <c r="Y46" s="128">
        <v>0</v>
      </c>
      <c r="Z46" s="128">
        <v>0</v>
      </c>
      <c r="AA46" s="128">
        <v>0</v>
      </c>
      <c r="AB46" s="128">
        <v>0</v>
      </c>
      <c r="AC46" s="128">
        <v>0</v>
      </c>
      <c r="AD46" s="129">
        <v>2199.5763299999999</v>
      </c>
      <c r="AE46" s="128">
        <v>0</v>
      </c>
      <c r="AF46" s="128">
        <v>0</v>
      </c>
      <c r="AG46" s="128">
        <v>0</v>
      </c>
      <c r="AH46" s="128">
        <v>0</v>
      </c>
      <c r="AI46" s="128">
        <v>0</v>
      </c>
      <c r="AJ46" s="128">
        <v>0</v>
      </c>
      <c r="AK46" s="128">
        <v>0</v>
      </c>
      <c r="AL46" s="129">
        <v>0</v>
      </c>
      <c r="AM46" s="155">
        <v>2199.5763299999999</v>
      </c>
      <c r="AN46" s="154">
        <v>687.54499800000008</v>
      </c>
      <c r="AO46" s="128">
        <v>0</v>
      </c>
      <c r="AP46" s="128">
        <v>220.6</v>
      </c>
      <c r="AQ46" s="129">
        <v>908.14499799999999</v>
      </c>
      <c r="AR46" s="128">
        <v>0</v>
      </c>
      <c r="AS46" s="128">
        <v>0</v>
      </c>
      <c r="AT46" s="128">
        <v>0</v>
      </c>
      <c r="AU46" s="129">
        <v>0</v>
      </c>
      <c r="AV46" s="155">
        <v>908.14499799999999</v>
      </c>
      <c r="AW46" s="150">
        <v>0</v>
      </c>
      <c r="AX46" s="137"/>
      <c r="AY46" s="206"/>
      <c r="AZ46" s="213"/>
      <c r="BA46" s="206"/>
      <c r="BB46" s="213"/>
      <c r="BC46" s="136"/>
      <c r="BD46" s="136">
        <v>0</v>
      </c>
      <c r="BE46" s="316">
        <v>0</v>
      </c>
      <c r="BF46" s="272"/>
      <c r="BG46" s="122"/>
      <c r="BH46" s="122"/>
      <c r="BI46" s="122"/>
      <c r="BJ46" s="350"/>
      <c r="BK46" s="349"/>
      <c r="BL46" s="122"/>
      <c r="BM46" s="350"/>
      <c r="BN46" s="349"/>
      <c r="BO46" s="122"/>
      <c r="BP46" s="122"/>
      <c r="BQ46" s="350"/>
      <c r="BR46" s="349"/>
      <c r="BS46" s="355"/>
    </row>
    <row r="47" spans="1:73" ht="14.25" hidden="1" customHeight="1" x14ac:dyDescent="0.4">
      <c r="A47" s="217" t="s">
        <v>104</v>
      </c>
      <c r="B47" s="154">
        <v>492.06355000000002</v>
      </c>
      <c r="C47" s="128"/>
      <c r="D47" s="128"/>
      <c r="E47" s="128"/>
      <c r="F47" s="128"/>
      <c r="G47" s="128"/>
      <c r="H47" s="128">
        <v>8.5054400000000001</v>
      </c>
      <c r="I47" s="128"/>
      <c r="J47" s="129">
        <v>500.56899000000004</v>
      </c>
      <c r="K47" s="128"/>
      <c r="L47" s="128"/>
      <c r="M47" s="128"/>
      <c r="N47" s="128"/>
      <c r="O47" s="128"/>
      <c r="P47" s="128"/>
      <c r="Q47" s="128"/>
      <c r="R47" s="128"/>
      <c r="S47" s="129">
        <v>0</v>
      </c>
      <c r="T47" s="171">
        <v>500.56899000000004</v>
      </c>
      <c r="U47" s="181">
        <v>492.06455</v>
      </c>
      <c r="V47" s="197">
        <v>1560.6923899999999</v>
      </c>
      <c r="W47" s="154">
        <v>8.5044400000000007</v>
      </c>
      <c r="X47" s="128"/>
      <c r="Y47" s="128"/>
      <c r="Z47" s="128"/>
      <c r="AA47" s="128"/>
      <c r="AB47" s="128"/>
      <c r="AC47" s="128"/>
      <c r="AD47" s="129">
        <v>8.5044400000000007</v>
      </c>
      <c r="AE47" s="128"/>
      <c r="AF47" s="128"/>
      <c r="AG47" s="128"/>
      <c r="AH47" s="128"/>
      <c r="AI47" s="128"/>
      <c r="AJ47" s="128"/>
      <c r="AK47" s="128"/>
      <c r="AL47" s="129">
        <v>0</v>
      </c>
      <c r="AM47" s="155">
        <v>8.5044400000000007</v>
      </c>
      <c r="AN47" s="154"/>
      <c r="AO47" s="128"/>
      <c r="AP47" s="128"/>
      <c r="AQ47" s="129">
        <v>0</v>
      </c>
      <c r="AR47" s="128"/>
      <c r="AS47" s="128"/>
      <c r="AT47" s="128"/>
      <c r="AU47" s="129">
        <v>0</v>
      </c>
      <c r="AV47" s="155">
        <v>0</v>
      </c>
      <c r="AW47" s="150"/>
      <c r="AX47" s="137"/>
      <c r="AY47" s="206" t="e">
        <v>#DIV/0!</v>
      </c>
      <c r="AZ47" s="213" t="e">
        <v>#DIV/0!</v>
      </c>
      <c r="BA47" s="206" t="e">
        <v>#DIV/0!</v>
      </c>
      <c r="BB47" s="213" t="e">
        <v>#DIV/0!</v>
      </c>
      <c r="BC47" s="136"/>
      <c r="BD47" s="136"/>
      <c r="BE47" s="316"/>
      <c r="BF47" s="272"/>
      <c r="BG47" s="122"/>
      <c r="BH47" s="122"/>
      <c r="BI47" s="122"/>
      <c r="BJ47" s="350"/>
      <c r="BK47" s="349"/>
      <c r="BL47" s="122"/>
      <c r="BM47" s="350"/>
      <c r="BN47" s="349"/>
      <c r="BO47" s="122"/>
      <c r="BP47" s="122"/>
      <c r="BQ47" s="350"/>
      <c r="BR47" s="349"/>
      <c r="BS47" s="355"/>
    </row>
    <row r="48" spans="1:73" ht="14.25" hidden="1" customHeight="1" x14ac:dyDescent="0.4">
      <c r="A48" s="217" t="s">
        <v>105</v>
      </c>
      <c r="B48" s="154">
        <v>251.53415000000001</v>
      </c>
      <c r="C48" s="128"/>
      <c r="D48" s="128"/>
      <c r="E48" s="128">
        <v>0.32090000000000002</v>
      </c>
      <c r="F48" s="128"/>
      <c r="G48" s="128"/>
      <c r="H48" s="128"/>
      <c r="I48" s="128"/>
      <c r="J48" s="129">
        <v>251.85505000000001</v>
      </c>
      <c r="K48" s="128"/>
      <c r="L48" s="128"/>
      <c r="M48" s="128"/>
      <c r="N48" s="128"/>
      <c r="O48" s="128"/>
      <c r="P48" s="128"/>
      <c r="Q48" s="128"/>
      <c r="R48" s="128"/>
      <c r="S48" s="129">
        <v>0</v>
      </c>
      <c r="T48" s="171">
        <v>251.85505000000001</v>
      </c>
      <c r="U48" s="181">
        <v>22.652159999999999</v>
      </c>
      <c r="V48" s="197"/>
      <c r="W48" s="154">
        <v>229.20289</v>
      </c>
      <c r="X48" s="128"/>
      <c r="Y48" s="128"/>
      <c r="Z48" s="128"/>
      <c r="AA48" s="128"/>
      <c r="AB48" s="128"/>
      <c r="AC48" s="128"/>
      <c r="AD48" s="129">
        <v>229.20289</v>
      </c>
      <c r="AE48" s="128"/>
      <c r="AF48" s="128"/>
      <c r="AG48" s="128"/>
      <c r="AH48" s="128"/>
      <c r="AI48" s="128"/>
      <c r="AJ48" s="128"/>
      <c r="AK48" s="128"/>
      <c r="AL48" s="129">
        <v>0</v>
      </c>
      <c r="AM48" s="155">
        <v>229.20289</v>
      </c>
      <c r="AN48" s="154"/>
      <c r="AO48" s="128"/>
      <c r="AP48" s="128"/>
      <c r="AQ48" s="129">
        <v>0</v>
      </c>
      <c r="AR48" s="128"/>
      <c r="AS48" s="128"/>
      <c r="AT48" s="128"/>
      <c r="AU48" s="129">
        <v>0</v>
      </c>
      <c r="AV48" s="155">
        <v>0</v>
      </c>
      <c r="AW48" s="150"/>
      <c r="AX48" s="137"/>
      <c r="AY48" s="206" t="e">
        <v>#DIV/0!</v>
      </c>
      <c r="AZ48" s="213" t="e">
        <v>#DIV/0!</v>
      </c>
      <c r="BA48" s="206" t="e">
        <v>#DIV/0!</v>
      </c>
      <c r="BB48" s="213" t="e">
        <v>#DIV/0!</v>
      </c>
      <c r="BC48" s="136"/>
      <c r="BD48" s="136"/>
      <c r="BE48" s="316"/>
      <c r="BF48" s="272"/>
      <c r="BG48" s="122"/>
      <c r="BH48" s="122"/>
      <c r="BI48" s="122"/>
      <c r="BJ48" s="350"/>
      <c r="BK48" s="349"/>
      <c r="BL48" s="122"/>
      <c r="BM48" s="350"/>
      <c r="BN48" s="349"/>
      <c r="BO48" s="122"/>
      <c r="BP48" s="122"/>
      <c r="BQ48" s="350"/>
      <c r="BR48" s="349"/>
      <c r="BS48" s="355"/>
    </row>
    <row r="49" spans="1:71" ht="14.25" hidden="1" customHeight="1" x14ac:dyDescent="0.4">
      <c r="A49" s="217" t="s">
        <v>106</v>
      </c>
      <c r="B49" s="154">
        <v>366.55399999999997</v>
      </c>
      <c r="C49" s="128"/>
      <c r="D49" s="128"/>
      <c r="E49" s="128">
        <v>451.16399999999999</v>
      </c>
      <c r="F49" s="128"/>
      <c r="G49" s="128"/>
      <c r="H49" s="128"/>
      <c r="I49" s="128"/>
      <c r="J49" s="129">
        <v>817.71799999999996</v>
      </c>
      <c r="K49" s="128"/>
      <c r="L49" s="128"/>
      <c r="M49" s="128">
        <v>968.65499999999997</v>
      </c>
      <c r="N49" s="128"/>
      <c r="O49" s="128"/>
      <c r="P49" s="128"/>
      <c r="Q49" s="128"/>
      <c r="R49" s="128"/>
      <c r="S49" s="129">
        <v>968.65499999999997</v>
      </c>
      <c r="T49" s="171">
        <v>1786.373</v>
      </c>
      <c r="U49" s="181"/>
      <c r="V49" s="197"/>
      <c r="W49" s="154">
        <v>1199.2190000000001</v>
      </c>
      <c r="X49" s="128"/>
      <c r="Y49" s="128"/>
      <c r="Z49" s="128"/>
      <c r="AA49" s="128"/>
      <c r="AB49" s="128"/>
      <c r="AC49" s="128"/>
      <c r="AD49" s="129">
        <v>1199.2190000000001</v>
      </c>
      <c r="AE49" s="128"/>
      <c r="AF49" s="128"/>
      <c r="AG49" s="128"/>
      <c r="AH49" s="128"/>
      <c r="AI49" s="128"/>
      <c r="AJ49" s="128"/>
      <c r="AK49" s="128"/>
      <c r="AL49" s="129">
        <v>0</v>
      </c>
      <c r="AM49" s="155">
        <v>1199.2190000000001</v>
      </c>
      <c r="AN49" s="154">
        <v>366.55399999999997</v>
      </c>
      <c r="AO49" s="128"/>
      <c r="AP49" s="128">
        <v>220.6</v>
      </c>
      <c r="AQ49" s="129">
        <v>587.154</v>
      </c>
      <c r="AR49" s="128"/>
      <c r="AS49" s="128"/>
      <c r="AT49" s="128"/>
      <c r="AU49" s="129">
        <v>0</v>
      </c>
      <c r="AV49" s="155">
        <v>587.154</v>
      </c>
      <c r="AW49" s="150"/>
      <c r="AX49" s="137"/>
      <c r="AY49" s="206" t="e">
        <v>#DIV/0!</v>
      </c>
      <c r="AZ49" s="213" t="e">
        <v>#DIV/0!</v>
      </c>
      <c r="BA49" s="206" t="e">
        <v>#DIV/0!</v>
      </c>
      <c r="BB49" s="213" t="e">
        <v>#DIV/0!</v>
      </c>
      <c r="BC49" s="136"/>
      <c r="BD49" s="136"/>
      <c r="BE49" s="316"/>
      <c r="BF49" s="272"/>
      <c r="BG49" s="122"/>
      <c r="BH49" s="122"/>
      <c r="BI49" s="122"/>
      <c r="BJ49" s="350"/>
      <c r="BK49" s="349"/>
      <c r="BL49" s="122"/>
      <c r="BM49" s="350"/>
      <c r="BN49" s="349"/>
      <c r="BO49" s="122"/>
      <c r="BP49" s="122"/>
      <c r="BQ49" s="350"/>
      <c r="BR49" s="349"/>
      <c r="BS49" s="355"/>
    </row>
    <row r="50" spans="1:71" ht="14.25" hidden="1" customHeight="1" x14ac:dyDescent="0.4">
      <c r="A50" s="217" t="s">
        <v>107</v>
      </c>
      <c r="B50" s="154"/>
      <c r="C50" s="128"/>
      <c r="D50" s="128"/>
      <c r="E50" s="128"/>
      <c r="F50" s="128"/>
      <c r="G50" s="128"/>
      <c r="H50" s="128"/>
      <c r="I50" s="128"/>
      <c r="J50" s="129">
        <v>0</v>
      </c>
      <c r="K50" s="128"/>
      <c r="L50" s="128"/>
      <c r="M50" s="128">
        <v>638.25</v>
      </c>
      <c r="N50" s="128"/>
      <c r="O50" s="128"/>
      <c r="P50" s="128"/>
      <c r="Q50" s="128"/>
      <c r="R50" s="128"/>
      <c r="S50" s="129">
        <v>638.25</v>
      </c>
      <c r="T50" s="171">
        <v>638.25</v>
      </c>
      <c r="U50" s="181">
        <v>365.28</v>
      </c>
      <c r="V50" s="197"/>
      <c r="W50" s="154">
        <v>2.65</v>
      </c>
      <c r="X50" s="128"/>
      <c r="Y50" s="128"/>
      <c r="Z50" s="128"/>
      <c r="AA50" s="128"/>
      <c r="AB50" s="128"/>
      <c r="AC50" s="128"/>
      <c r="AD50" s="129">
        <v>2.65</v>
      </c>
      <c r="AE50" s="128"/>
      <c r="AF50" s="128"/>
      <c r="AG50" s="128"/>
      <c r="AH50" s="128"/>
      <c r="AI50" s="128"/>
      <c r="AJ50" s="128"/>
      <c r="AK50" s="128"/>
      <c r="AL50" s="129">
        <v>0</v>
      </c>
      <c r="AM50" s="155">
        <v>2.65</v>
      </c>
      <c r="AN50" s="154">
        <v>270.32</v>
      </c>
      <c r="AO50" s="128"/>
      <c r="AP50" s="128"/>
      <c r="AQ50" s="129">
        <v>270.32</v>
      </c>
      <c r="AR50" s="128"/>
      <c r="AS50" s="128"/>
      <c r="AT50" s="128"/>
      <c r="AU50" s="129">
        <v>0</v>
      </c>
      <c r="AV50" s="155">
        <v>270.32</v>
      </c>
      <c r="AW50" s="150"/>
      <c r="AX50" s="137"/>
      <c r="AY50" s="206" t="e">
        <v>#DIV/0!</v>
      </c>
      <c r="AZ50" s="213" t="e">
        <v>#DIV/0!</v>
      </c>
      <c r="BA50" s="206" t="e">
        <v>#DIV/0!</v>
      </c>
      <c r="BB50" s="213" t="e">
        <v>#DIV/0!</v>
      </c>
      <c r="BC50" s="136"/>
      <c r="BD50" s="136"/>
      <c r="BE50" s="316"/>
      <c r="BF50" s="272"/>
      <c r="BG50" s="122"/>
      <c r="BH50" s="122"/>
      <c r="BI50" s="122"/>
      <c r="BJ50" s="350"/>
      <c r="BK50" s="349"/>
      <c r="BL50" s="122"/>
      <c r="BM50" s="350"/>
      <c r="BN50" s="349"/>
      <c r="BO50" s="122"/>
      <c r="BP50" s="122"/>
      <c r="BQ50" s="350"/>
      <c r="BR50" s="349"/>
      <c r="BS50" s="355"/>
    </row>
    <row r="51" spans="1:71" ht="14.25" hidden="1" customHeight="1" x14ac:dyDescent="0.4">
      <c r="A51" s="217" t="s">
        <v>108</v>
      </c>
      <c r="B51" s="154">
        <v>760</v>
      </c>
      <c r="C51" s="128"/>
      <c r="D51" s="128"/>
      <c r="E51" s="128"/>
      <c r="F51" s="128"/>
      <c r="G51" s="128"/>
      <c r="H51" s="128"/>
      <c r="I51" s="128"/>
      <c r="J51" s="129">
        <v>760</v>
      </c>
      <c r="K51" s="128"/>
      <c r="L51" s="128"/>
      <c r="M51" s="128"/>
      <c r="N51" s="128"/>
      <c r="O51" s="128"/>
      <c r="P51" s="128"/>
      <c r="Q51" s="128"/>
      <c r="R51" s="128"/>
      <c r="S51" s="129">
        <v>0</v>
      </c>
      <c r="T51" s="171">
        <v>760</v>
      </c>
      <c r="U51" s="181"/>
      <c r="V51" s="197"/>
      <c r="W51" s="154">
        <v>760</v>
      </c>
      <c r="X51" s="128"/>
      <c r="Y51" s="128"/>
      <c r="Z51" s="128"/>
      <c r="AA51" s="128"/>
      <c r="AB51" s="128"/>
      <c r="AC51" s="128"/>
      <c r="AD51" s="129">
        <v>760</v>
      </c>
      <c r="AE51" s="128"/>
      <c r="AF51" s="128"/>
      <c r="AG51" s="128"/>
      <c r="AH51" s="128"/>
      <c r="AI51" s="128"/>
      <c r="AJ51" s="128"/>
      <c r="AK51" s="128"/>
      <c r="AL51" s="129">
        <v>0</v>
      </c>
      <c r="AM51" s="155">
        <v>760</v>
      </c>
      <c r="AN51" s="154"/>
      <c r="AO51" s="128"/>
      <c r="AP51" s="128"/>
      <c r="AQ51" s="129">
        <v>0</v>
      </c>
      <c r="AR51" s="128"/>
      <c r="AS51" s="128"/>
      <c r="AT51" s="128"/>
      <c r="AU51" s="129">
        <v>0</v>
      </c>
      <c r="AV51" s="155">
        <v>0</v>
      </c>
      <c r="AW51" s="150"/>
      <c r="AX51" s="137"/>
      <c r="AY51" s="206" t="e">
        <v>#DIV/0!</v>
      </c>
      <c r="AZ51" s="213" t="e">
        <v>#DIV/0!</v>
      </c>
      <c r="BA51" s="206" t="e">
        <v>#DIV/0!</v>
      </c>
      <c r="BB51" s="213" t="e">
        <v>#DIV/0!</v>
      </c>
      <c r="BC51" s="136"/>
      <c r="BD51" s="136"/>
      <c r="BE51" s="316"/>
      <c r="BF51" s="272"/>
      <c r="BG51" s="122"/>
      <c r="BH51" s="122"/>
      <c r="BI51" s="122"/>
      <c r="BJ51" s="350"/>
      <c r="BK51" s="349"/>
      <c r="BL51" s="122"/>
      <c r="BM51" s="350"/>
      <c r="BN51" s="349"/>
      <c r="BO51" s="122"/>
      <c r="BP51" s="122"/>
      <c r="BQ51" s="350"/>
      <c r="BR51" s="349"/>
      <c r="BS51" s="355"/>
    </row>
    <row r="52" spans="1:71" ht="14.25" hidden="1" customHeight="1" x14ac:dyDescent="0.4">
      <c r="A52" s="217" t="s">
        <v>109</v>
      </c>
      <c r="B52" s="154"/>
      <c r="C52" s="128">
        <v>24.669599999999999</v>
      </c>
      <c r="D52" s="128"/>
      <c r="E52" s="128">
        <v>22.967397999999999</v>
      </c>
      <c r="F52" s="128"/>
      <c r="G52" s="128"/>
      <c r="H52" s="128"/>
      <c r="I52" s="128"/>
      <c r="J52" s="129">
        <v>47.636997999999998</v>
      </c>
      <c r="K52" s="128"/>
      <c r="L52" s="128"/>
      <c r="M52" s="128">
        <v>3.0339999999999998</v>
      </c>
      <c r="N52" s="128"/>
      <c r="O52" s="128"/>
      <c r="P52" s="128"/>
      <c r="Q52" s="128"/>
      <c r="R52" s="128"/>
      <c r="S52" s="129">
        <v>3.0339999999999998</v>
      </c>
      <c r="T52" s="171">
        <v>50.670997999999997</v>
      </c>
      <c r="U52" s="181"/>
      <c r="V52" s="197"/>
      <c r="W52" s="154"/>
      <c r="X52" s="128"/>
      <c r="Y52" s="128"/>
      <c r="Z52" s="128"/>
      <c r="AA52" s="128"/>
      <c r="AB52" s="128"/>
      <c r="AC52" s="128"/>
      <c r="AD52" s="129">
        <v>0</v>
      </c>
      <c r="AE52" s="128"/>
      <c r="AF52" s="128"/>
      <c r="AG52" s="128"/>
      <c r="AH52" s="128"/>
      <c r="AI52" s="128"/>
      <c r="AJ52" s="128"/>
      <c r="AK52" s="128"/>
      <c r="AL52" s="129">
        <v>0</v>
      </c>
      <c r="AM52" s="155">
        <v>0</v>
      </c>
      <c r="AN52" s="154">
        <v>50.670997999999997</v>
      </c>
      <c r="AO52" s="128"/>
      <c r="AP52" s="128"/>
      <c r="AQ52" s="129">
        <v>50.670997999999997</v>
      </c>
      <c r="AR52" s="128"/>
      <c r="AS52" s="128"/>
      <c r="AT52" s="128"/>
      <c r="AU52" s="129">
        <v>0</v>
      </c>
      <c r="AV52" s="155">
        <v>50.670997999999997</v>
      </c>
      <c r="AW52" s="150"/>
      <c r="AX52" s="137"/>
      <c r="AY52" s="206" t="e">
        <v>#DIV/0!</v>
      </c>
      <c r="AZ52" s="213" t="e">
        <v>#DIV/0!</v>
      </c>
      <c r="BA52" s="206" t="e">
        <v>#DIV/0!</v>
      </c>
      <c r="BB52" s="213" t="e">
        <v>#DIV/0!</v>
      </c>
      <c r="BC52" s="136"/>
      <c r="BD52" s="136"/>
      <c r="BE52" s="316"/>
      <c r="BF52" s="272"/>
      <c r="BG52" s="122"/>
      <c r="BH52" s="122"/>
      <c r="BI52" s="122"/>
      <c r="BJ52" s="350"/>
      <c r="BK52" s="349"/>
      <c r="BL52" s="122"/>
      <c r="BM52" s="350"/>
      <c r="BN52" s="349"/>
      <c r="BO52" s="122"/>
      <c r="BP52" s="122"/>
      <c r="BQ52" s="350"/>
      <c r="BR52" s="349"/>
      <c r="BS52" s="355"/>
    </row>
    <row r="53" spans="1:71" ht="14.25" hidden="1" customHeight="1" x14ac:dyDescent="0.4">
      <c r="A53" s="217" t="s">
        <v>110</v>
      </c>
      <c r="B53" s="154"/>
      <c r="C53" s="128"/>
      <c r="D53" s="128"/>
      <c r="E53" s="128"/>
      <c r="F53" s="128"/>
      <c r="G53" s="128"/>
      <c r="H53" s="128"/>
      <c r="I53" s="128"/>
      <c r="J53" s="129">
        <v>0</v>
      </c>
      <c r="K53" s="128"/>
      <c r="L53" s="128"/>
      <c r="M53" s="128"/>
      <c r="N53" s="128"/>
      <c r="O53" s="128"/>
      <c r="P53" s="128"/>
      <c r="Q53" s="128"/>
      <c r="R53" s="128"/>
      <c r="S53" s="129">
        <v>0</v>
      </c>
      <c r="T53" s="171">
        <v>0</v>
      </c>
      <c r="U53" s="181"/>
      <c r="V53" s="197"/>
      <c r="W53" s="154"/>
      <c r="X53" s="128"/>
      <c r="Y53" s="128"/>
      <c r="Z53" s="128"/>
      <c r="AA53" s="128"/>
      <c r="AB53" s="128"/>
      <c r="AC53" s="128"/>
      <c r="AD53" s="129">
        <v>0</v>
      </c>
      <c r="AE53" s="128"/>
      <c r="AF53" s="128"/>
      <c r="AG53" s="128"/>
      <c r="AH53" s="128"/>
      <c r="AI53" s="128"/>
      <c r="AJ53" s="128"/>
      <c r="AK53" s="128"/>
      <c r="AL53" s="129">
        <v>0</v>
      </c>
      <c r="AM53" s="155">
        <v>0</v>
      </c>
      <c r="AN53" s="154"/>
      <c r="AO53" s="128"/>
      <c r="AP53" s="128"/>
      <c r="AQ53" s="129">
        <v>0</v>
      </c>
      <c r="AR53" s="128"/>
      <c r="AS53" s="128"/>
      <c r="AT53" s="128"/>
      <c r="AU53" s="129">
        <v>0</v>
      </c>
      <c r="AV53" s="155">
        <v>0</v>
      </c>
      <c r="AW53" s="150"/>
      <c r="AX53" s="137"/>
      <c r="AY53" s="206" t="e">
        <v>#DIV/0!</v>
      </c>
      <c r="AZ53" s="213" t="e">
        <v>#DIV/0!</v>
      </c>
      <c r="BA53" s="206" t="e">
        <v>#DIV/0!</v>
      </c>
      <c r="BB53" s="213" t="e">
        <v>#DIV/0!</v>
      </c>
      <c r="BC53" s="136"/>
      <c r="BD53" s="136"/>
      <c r="BE53" s="316"/>
      <c r="BF53" s="272"/>
      <c r="BG53" s="122"/>
      <c r="BH53" s="122"/>
      <c r="BI53" s="122"/>
      <c r="BJ53" s="350"/>
      <c r="BK53" s="349"/>
      <c r="BL53" s="122"/>
      <c r="BM53" s="350"/>
      <c r="BN53" s="349"/>
      <c r="BO53" s="122"/>
      <c r="BP53" s="122"/>
      <c r="BQ53" s="350"/>
      <c r="BR53" s="349"/>
      <c r="BS53" s="355"/>
    </row>
    <row r="54" spans="1:71" ht="14.25" customHeight="1" x14ac:dyDescent="0.4">
      <c r="A54" s="226" t="s">
        <v>52</v>
      </c>
      <c r="B54" s="163">
        <v>0</v>
      </c>
      <c r="C54" s="143">
        <v>9.702256159E-2</v>
      </c>
      <c r="D54" s="143">
        <v>0</v>
      </c>
      <c r="E54" s="143">
        <v>26248.384311716796</v>
      </c>
      <c r="F54" s="143">
        <v>0</v>
      </c>
      <c r="G54" s="143">
        <v>0</v>
      </c>
      <c r="H54" s="143">
        <v>0</v>
      </c>
      <c r="I54" s="143">
        <v>0</v>
      </c>
      <c r="J54" s="144">
        <v>26248.481334278385</v>
      </c>
      <c r="K54" s="143">
        <v>27.896970578789997</v>
      </c>
      <c r="L54" s="143">
        <v>1170.1969669886</v>
      </c>
      <c r="M54" s="143">
        <v>1160.3143360732399</v>
      </c>
      <c r="N54" s="143">
        <v>1208.23</v>
      </c>
      <c r="O54" s="143">
        <v>0</v>
      </c>
      <c r="P54" s="143">
        <v>0</v>
      </c>
      <c r="Q54" s="143">
        <v>0</v>
      </c>
      <c r="R54" s="143">
        <v>0</v>
      </c>
      <c r="S54" s="144">
        <v>3538.74130306184</v>
      </c>
      <c r="T54" s="175">
        <v>29787.222637340226</v>
      </c>
      <c r="U54" s="185">
        <v>-18373.122557704221</v>
      </c>
      <c r="V54" s="201">
        <v>0</v>
      </c>
      <c r="W54" s="163">
        <v>0</v>
      </c>
      <c r="X54" s="143">
        <v>0</v>
      </c>
      <c r="Y54" s="143">
        <v>0</v>
      </c>
      <c r="Z54" s="143">
        <v>0</v>
      </c>
      <c r="AA54" s="143">
        <v>0</v>
      </c>
      <c r="AB54" s="143">
        <v>0</v>
      </c>
      <c r="AC54" s="143">
        <v>16.96</v>
      </c>
      <c r="AD54" s="144">
        <v>16.96</v>
      </c>
      <c r="AE54" s="143">
        <v>1166.4128447200001</v>
      </c>
      <c r="AF54" s="143">
        <v>0</v>
      </c>
      <c r="AG54" s="143">
        <v>0</v>
      </c>
      <c r="AH54" s="143">
        <v>0</v>
      </c>
      <c r="AI54" s="143">
        <v>0</v>
      </c>
      <c r="AJ54" s="143">
        <v>0</v>
      </c>
      <c r="AK54" s="143">
        <v>0</v>
      </c>
      <c r="AL54" s="144">
        <v>1166.4128447200001</v>
      </c>
      <c r="AM54" s="164">
        <v>1183.3728447200001</v>
      </c>
      <c r="AN54" s="163">
        <v>16307.918930842023</v>
      </c>
      <c r="AO54" s="143">
        <v>27204.674072217102</v>
      </c>
      <c r="AP54" s="143">
        <v>3464.3585515753798</v>
      </c>
      <c r="AQ54" s="144">
        <v>46976.951554634499</v>
      </c>
      <c r="AR54" s="143">
        <v>0</v>
      </c>
      <c r="AS54" s="143">
        <v>0</v>
      </c>
      <c r="AT54" s="143">
        <v>0</v>
      </c>
      <c r="AU54" s="144">
        <v>0</v>
      </c>
      <c r="AV54" s="164">
        <v>46976.951554634499</v>
      </c>
      <c r="AW54" s="178">
        <v>112316.20035890609</v>
      </c>
      <c r="AX54" s="145">
        <v>0.79038349668658536</v>
      </c>
      <c r="AY54" s="210">
        <v>1.0039508809349588E-2</v>
      </c>
      <c r="AZ54" s="215">
        <v>5.9013814041288209E-4</v>
      </c>
      <c r="BA54" s="210">
        <v>1.5833148484878497E-2</v>
      </c>
      <c r="BB54" s="215">
        <v>9.3069740573817729E-4</v>
      </c>
      <c r="BC54" s="142">
        <v>2967000</v>
      </c>
      <c r="BD54" s="142">
        <v>0</v>
      </c>
      <c r="BE54" s="318">
        <v>50475000</v>
      </c>
      <c r="BF54" s="272"/>
      <c r="BG54" s="122"/>
      <c r="BH54" s="122"/>
      <c r="BI54" s="122"/>
      <c r="BJ54" s="350"/>
      <c r="BK54" s="349"/>
      <c r="BL54" s="122"/>
      <c r="BM54" s="350"/>
      <c r="BN54" s="349"/>
      <c r="BO54" s="122"/>
      <c r="BP54" s="122"/>
      <c r="BQ54" s="350"/>
      <c r="BR54" s="349"/>
      <c r="BS54" s="355"/>
    </row>
    <row r="55" spans="1:71" ht="14.25" customHeight="1" x14ac:dyDescent="0.4">
      <c r="A55" s="219" t="s">
        <v>606</v>
      </c>
      <c r="B55" s="154"/>
      <c r="C55" s="128"/>
      <c r="D55" s="128"/>
      <c r="E55" s="128">
        <v>15188.49</v>
      </c>
      <c r="F55" s="128"/>
      <c r="G55" s="128"/>
      <c r="H55" s="128"/>
      <c r="I55" s="128"/>
      <c r="J55" s="129">
        <v>15188.49</v>
      </c>
      <c r="K55" s="128">
        <v>0</v>
      </c>
      <c r="L55" s="128">
        <v>0</v>
      </c>
      <c r="M55" s="128">
        <v>0</v>
      </c>
      <c r="N55" s="128">
        <v>0</v>
      </c>
      <c r="O55" s="128">
        <v>0</v>
      </c>
      <c r="P55" s="128">
        <v>0</v>
      </c>
      <c r="Q55" s="128">
        <v>0</v>
      </c>
      <c r="R55" s="128">
        <v>0</v>
      </c>
      <c r="S55" s="129">
        <v>0</v>
      </c>
      <c r="T55" s="171">
        <v>15188.49</v>
      </c>
      <c r="U55" s="181">
        <v>-12459.8467767448</v>
      </c>
      <c r="V55" s="197"/>
      <c r="W55" s="154">
        <v>0</v>
      </c>
      <c r="X55" s="128">
        <v>0</v>
      </c>
      <c r="Y55" s="128">
        <v>0</v>
      </c>
      <c r="Z55" s="128">
        <v>0</v>
      </c>
      <c r="AA55" s="128">
        <v>0</v>
      </c>
      <c r="AB55" s="128">
        <v>0</v>
      </c>
      <c r="AC55" s="128">
        <v>0</v>
      </c>
      <c r="AD55" s="129">
        <v>0</v>
      </c>
      <c r="AE55" s="128">
        <v>0</v>
      </c>
      <c r="AF55" s="128">
        <v>0</v>
      </c>
      <c r="AG55" s="128">
        <v>0</v>
      </c>
      <c r="AH55" s="128">
        <v>0</v>
      </c>
      <c r="AI55" s="128">
        <v>0</v>
      </c>
      <c r="AJ55" s="128">
        <v>0</v>
      </c>
      <c r="AK55" s="128">
        <v>0</v>
      </c>
      <c r="AL55" s="129">
        <v>0</v>
      </c>
      <c r="AM55" s="155">
        <v>0</v>
      </c>
      <c r="AN55" s="154">
        <v>9311.08</v>
      </c>
      <c r="AO55" s="128">
        <v>18337.240000000002</v>
      </c>
      <c r="AP55" s="128">
        <v>0</v>
      </c>
      <c r="AQ55" s="129">
        <v>27648.32</v>
      </c>
      <c r="AR55" s="128">
        <v>0</v>
      </c>
      <c r="AS55" s="128">
        <v>0</v>
      </c>
      <c r="AT55" s="128">
        <v>0</v>
      </c>
      <c r="AU55" s="129">
        <v>0</v>
      </c>
      <c r="AV55" s="155">
        <v>27648.32</v>
      </c>
      <c r="AW55" s="150">
        <v>26461.980971495002</v>
      </c>
      <c r="AX55" s="137">
        <v>0.63533449572767642</v>
      </c>
      <c r="AY55" s="206">
        <v>1.1550182509505704E-2</v>
      </c>
      <c r="AZ55" s="213">
        <v>1.0519801911622107E-3</v>
      </c>
      <c r="BA55" s="206">
        <v>2.1025338403041823E-2</v>
      </c>
      <c r="BB55" s="213">
        <v>1.9149688322482338E-3</v>
      </c>
      <c r="BC55" s="136">
        <v>1315000</v>
      </c>
      <c r="BD55" s="136">
        <v>0</v>
      </c>
      <c r="BE55" s="316">
        <v>14438000</v>
      </c>
      <c r="BF55" s="272" t="s">
        <v>600</v>
      </c>
      <c r="BG55" s="122" t="s">
        <v>567</v>
      </c>
      <c r="BH55" s="122" t="s">
        <v>156</v>
      </c>
      <c r="BI55" s="122" t="s">
        <v>193</v>
      </c>
      <c r="BJ55" s="350" t="s">
        <v>201</v>
      </c>
      <c r="BK55" s="349" t="s">
        <v>591</v>
      </c>
      <c r="BL55" s="122" t="s">
        <v>159</v>
      </c>
      <c r="BM55" s="350" t="s">
        <v>586</v>
      </c>
      <c r="BN55" s="349" t="s">
        <v>160</v>
      </c>
      <c r="BO55" s="122" t="s">
        <v>161</v>
      </c>
      <c r="BP55" s="122" t="s">
        <v>568</v>
      </c>
      <c r="BQ55" s="350" t="s">
        <v>588</v>
      </c>
      <c r="BR55" s="349" t="s">
        <v>162</v>
      </c>
      <c r="BS55" s="355" t="s">
        <v>565</v>
      </c>
    </row>
    <row r="56" spans="1:71" ht="14.25" customHeight="1" x14ac:dyDescent="0.4">
      <c r="A56" s="219" t="s">
        <v>607</v>
      </c>
      <c r="B56" s="154"/>
      <c r="C56" s="128"/>
      <c r="D56" s="128"/>
      <c r="E56" s="128">
        <v>3883</v>
      </c>
      <c r="F56" s="128"/>
      <c r="G56" s="128"/>
      <c r="H56" s="128"/>
      <c r="I56" s="128"/>
      <c r="J56" s="129">
        <v>3883</v>
      </c>
      <c r="K56" s="128"/>
      <c r="L56" s="128"/>
      <c r="M56" s="128"/>
      <c r="N56" s="128"/>
      <c r="O56" s="128"/>
      <c r="P56" s="128"/>
      <c r="Q56" s="128"/>
      <c r="R56" s="128"/>
      <c r="S56" s="129">
        <v>0</v>
      </c>
      <c r="T56" s="171">
        <v>3883</v>
      </c>
      <c r="U56" s="181"/>
      <c r="V56" s="197"/>
      <c r="W56" s="154"/>
      <c r="X56" s="128"/>
      <c r="Y56" s="128"/>
      <c r="Z56" s="128"/>
      <c r="AA56" s="128"/>
      <c r="AB56" s="128"/>
      <c r="AC56" s="128"/>
      <c r="AD56" s="129">
        <v>0</v>
      </c>
      <c r="AE56" s="128"/>
      <c r="AF56" s="128"/>
      <c r="AG56" s="128"/>
      <c r="AH56" s="128"/>
      <c r="AI56" s="128"/>
      <c r="AJ56" s="128"/>
      <c r="AK56" s="128"/>
      <c r="AL56" s="129">
        <v>0</v>
      </c>
      <c r="AM56" s="155">
        <v>0</v>
      </c>
      <c r="AN56" s="154">
        <v>2034</v>
      </c>
      <c r="AO56" s="128">
        <v>1849</v>
      </c>
      <c r="AP56" s="128"/>
      <c r="AQ56" s="129">
        <v>3883</v>
      </c>
      <c r="AR56" s="128"/>
      <c r="AS56" s="128"/>
      <c r="AT56" s="128"/>
      <c r="AU56" s="129">
        <v>0</v>
      </c>
      <c r="AV56" s="155">
        <v>3883</v>
      </c>
      <c r="AW56" s="150">
        <v>62576</v>
      </c>
      <c r="AX56" s="137">
        <v>0.94157299989467191</v>
      </c>
      <c r="AY56" s="206">
        <v>4.0321910695742475E-3</v>
      </c>
      <c r="AZ56" s="213">
        <v>1.7629965947786605E-4</v>
      </c>
      <c r="BA56" s="206">
        <v>4.0321910695742475E-3</v>
      </c>
      <c r="BB56" s="213">
        <v>1.7629965947786605E-4</v>
      </c>
      <c r="BC56" s="136">
        <v>963000</v>
      </c>
      <c r="BD56" s="136">
        <v>0</v>
      </c>
      <c r="BE56" s="316">
        <v>22025000</v>
      </c>
      <c r="BF56" s="272" t="s">
        <v>600</v>
      </c>
      <c r="BG56" s="122" t="s">
        <v>567</v>
      </c>
      <c r="BH56" s="122" t="s">
        <v>156</v>
      </c>
      <c r="BI56" s="122" t="s">
        <v>193</v>
      </c>
      <c r="BJ56" s="350" t="s">
        <v>87</v>
      </c>
      <c r="BK56" s="349" t="s">
        <v>591</v>
      </c>
      <c r="BL56" s="122" t="s">
        <v>159</v>
      </c>
      <c r="BM56" s="350" t="s">
        <v>587</v>
      </c>
      <c r="BN56" s="349" t="s">
        <v>161</v>
      </c>
      <c r="BO56" s="122" t="s">
        <v>160</v>
      </c>
      <c r="BP56" s="122" t="s">
        <v>568</v>
      </c>
      <c r="BQ56" s="350" t="s">
        <v>588</v>
      </c>
      <c r="BR56" s="349" t="s">
        <v>162</v>
      </c>
      <c r="BS56" s="355" t="s">
        <v>565</v>
      </c>
    </row>
    <row r="57" spans="1:71" ht="14.25" customHeight="1" x14ac:dyDescent="0.4">
      <c r="A57" s="219" t="s">
        <v>608</v>
      </c>
      <c r="B57" s="154">
        <v>0</v>
      </c>
      <c r="C57" s="128">
        <v>0</v>
      </c>
      <c r="D57" s="128">
        <v>0</v>
      </c>
      <c r="E57" s="128">
        <v>303.85081794400003</v>
      </c>
      <c r="F57" s="128">
        <v>0</v>
      </c>
      <c r="G57" s="128">
        <v>0</v>
      </c>
      <c r="H57" s="128">
        <v>0</v>
      </c>
      <c r="I57" s="128">
        <v>0</v>
      </c>
      <c r="J57" s="129">
        <v>303.85081794400003</v>
      </c>
      <c r="K57" s="128">
        <v>0</v>
      </c>
      <c r="L57" s="128">
        <v>0</v>
      </c>
      <c r="M57" s="128">
        <v>0</v>
      </c>
      <c r="N57" s="128">
        <v>0</v>
      </c>
      <c r="O57" s="128">
        <v>0</v>
      </c>
      <c r="P57" s="128">
        <v>0</v>
      </c>
      <c r="Q57" s="128">
        <v>0</v>
      </c>
      <c r="R57" s="128">
        <v>0</v>
      </c>
      <c r="S57" s="129">
        <v>0</v>
      </c>
      <c r="T57" s="171">
        <v>303.85081794400003</v>
      </c>
      <c r="U57" s="181">
        <v>0</v>
      </c>
      <c r="V57" s="197">
        <v>0</v>
      </c>
      <c r="W57" s="154">
        <v>0</v>
      </c>
      <c r="X57" s="128">
        <v>0</v>
      </c>
      <c r="Y57" s="128">
        <v>0</v>
      </c>
      <c r="Z57" s="128">
        <v>0</v>
      </c>
      <c r="AA57" s="128">
        <v>0</v>
      </c>
      <c r="AB57" s="128">
        <v>0</v>
      </c>
      <c r="AC57" s="128">
        <v>0</v>
      </c>
      <c r="AD57" s="129">
        <v>0</v>
      </c>
      <c r="AE57" s="128">
        <v>0</v>
      </c>
      <c r="AF57" s="128">
        <v>0</v>
      </c>
      <c r="AG57" s="128">
        <v>0</v>
      </c>
      <c r="AH57" s="128">
        <v>0</v>
      </c>
      <c r="AI57" s="128">
        <v>0</v>
      </c>
      <c r="AJ57" s="128">
        <v>0</v>
      </c>
      <c r="AK57" s="128">
        <v>0</v>
      </c>
      <c r="AL57" s="129">
        <v>0</v>
      </c>
      <c r="AM57" s="155">
        <v>0</v>
      </c>
      <c r="AN57" s="154">
        <v>303.85081794400003</v>
      </c>
      <c r="AO57" s="128">
        <v>0</v>
      </c>
      <c r="AP57" s="128">
        <v>0</v>
      </c>
      <c r="AQ57" s="129">
        <v>303.85081794400003</v>
      </c>
      <c r="AR57" s="128">
        <v>0</v>
      </c>
      <c r="AS57" s="128">
        <v>0</v>
      </c>
      <c r="AT57" s="128">
        <v>0</v>
      </c>
      <c r="AU57" s="129">
        <v>0</v>
      </c>
      <c r="AV57" s="155">
        <v>303.85081794400003</v>
      </c>
      <c r="AW57" s="150">
        <v>0</v>
      </c>
      <c r="AX57" s="137">
        <v>0</v>
      </c>
      <c r="AY57" s="206">
        <v>3.2324555100425533E-3</v>
      </c>
      <c r="AZ57" s="213">
        <v>1.4608212401153847E-4</v>
      </c>
      <c r="BA57" s="206">
        <v>3.2324555100425533E-3</v>
      </c>
      <c r="BB57" s="213">
        <v>1.4608212401153847E-4</v>
      </c>
      <c r="BC57" s="136">
        <v>94000</v>
      </c>
      <c r="BD57" s="136">
        <v>0</v>
      </c>
      <c r="BE57" s="316">
        <v>2080000</v>
      </c>
      <c r="BF57" s="272" t="s">
        <v>599</v>
      </c>
      <c r="BG57" s="122" t="s">
        <v>567</v>
      </c>
      <c r="BH57" s="122" t="s">
        <v>578</v>
      </c>
      <c r="BI57" s="122" t="s">
        <v>205</v>
      </c>
      <c r="BJ57" s="350"/>
      <c r="BK57" s="349" t="s">
        <v>591</v>
      </c>
      <c r="BL57" s="122" t="s">
        <v>159</v>
      </c>
      <c r="BM57" s="350" t="s">
        <v>587</v>
      </c>
      <c r="BN57" s="349" t="s">
        <v>160</v>
      </c>
      <c r="BO57" s="122" t="s">
        <v>161</v>
      </c>
      <c r="BP57" s="122" t="s">
        <v>568</v>
      </c>
      <c r="BQ57" s="350" t="s">
        <v>588</v>
      </c>
      <c r="BR57" s="349" t="s">
        <v>162</v>
      </c>
      <c r="BS57" s="355" t="s">
        <v>565</v>
      </c>
    </row>
    <row r="58" spans="1:71" ht="14.25" customHeight="1" x14ac:dyDescent="0.4">
      <c r="A58" s="219" t="s">
        <v>609</v>
      </c>
      <c r="B58" s="154">
        <v>0</v>
      </c>
      <c r="C58" s="128">
        <v>9.702256159E-2</v>
      </c>
      <c r="D58" s="128">
        <v>0</v>
      </c>
      <c r="E58" s="128">
        <v>2592.5826289890401</v>
      </c>
      <c r="F58" s="128">
        <v>0</v>
      </c>
      <c r="G58" s="128">
        <v>0</v>
      </c>
      <c r="H58" s="128">
        <v>0</v>
      </c>
      <c r="I58" s="128">
        <v>0</v>
      </c>
      <c r="J58" s="128">
        <v>2592.6796515506298</v>
      </c>
      <c r="K58" s="128">
        <v>27.896970578789997</v>
      </c>
      <c r="L58" s="128">
        <v>1170.1969669886</v>
      </c>
      <c r="M58" s="128">
        <v>1160.3143360732399</v>
      </c>
      <c r="N58" s="128">
        <v>0</v>
      </c>
      <c r="O58" s="128">
        <v>0</v>
      </c>
      <c r="P58" s="128">
        <v>0</v>
      </c>
      <c r="Q58" s="128">
        <v>0</v>
      </c>
      <c r="R58" s="128">
        <v>0</v>
      </c>
      <c r="S58" s="128">
        <v>2330.51130306184</v>
      </c>
      <c r="T58" s="176">
        <v>4923.1909546124698</v>
      </c>
      <c r="U58" s="186">
        <v>-5913.2757809594204</v>
      </c>
      <c r="V58" s="202">
        <v>0</v>
      </c>
      <c r="W58" s="154">
        <v>0</v>
      </c>
      <c r="X58" s="128">
        <v>0</v>
      </c>
      <c r="Y58" s="128">
        <v>0</v>
      </c>
      <c r="Z58" s="128">
        <v>0</v>
      </c>
      <c r="AA58" s="128">
        <v>0</v>
      </c>
      <c r="AB58" s="128">
        <v>0</v>
      </c>
      <c r="AC58" s="128">
        <v>0</v>
      </c>
      <c r="AD58" s="128">
        <v>0</v>
      </c>
      <c r="AE58" s="128">
        <v>1166.4128447200001</v>
      </c>
      <c r="AF58" s="128">
        <v>0</v>
      </c>
      <c r="AG58" s="128">
        <v>0</v>
      </c>
      <c r="AH58" s="128">
        <v>0</v>
      </c>
      <c r="AI58" s="128">
        <v>0</v>
      </c>
      <c r="AJ58" s="128">
        <v>0</v>
      </c>
      <c r="AK58" s="128">
        <v>0</v>
      </c>
      <c r="AL58" s="128">
        <v>1166.4128447200001</v>
      </c>
      <c r="AM58" s="165">
        <v>1166.4128447200001</v>
      </c>
      <c r="AN58" s="154">
        <v>846.75889464180398</v>
      </c>
      <c r="AO58" s="128">
        <v>5358.9941657557602</v>
      </c>
      <c r="AP58" s="128">
        <v>3464.3005515753798</v>
      </c>
      <c r="AQ58" s="128">
        <v>9670.0536119729441</v>
      </c>
      <c r="AR58" s="128">
        <v>0</v>
      </c>
      <c r="AS58" s="128">
        <v>0</v>
      </c>
      <c r="AT58" s="128">
        <v>0</v>
      </c>
      <c r="AU58" s="128">
        <v>0</v>
      </c>
      <c r="AV58" s="165">
        <v>9670.0536119729441</v>
      </c>
      <c r="AW58" s="150">
        <v>0</v>
      </c>
      <c r="AX58" s="137">
        <v>0</v>
      </c>
      <c r="AY58" s="206">
        <v>5.4100999501235932E-2</v>
      </c>
      <c r="AZ58" s="213">
        <v>5.8290207845281428E-4</v>
      </c>
      <c r="BA58" s="206">
        <v>0.10626432540629609</v>
      </c>
      <c r="BB58" s="213">
        <v>1.1449270201246678E-3</v>
      </c>
      <c r="BC58" s="136">
        <v>91000</v>
      </c>
      <c r="BD58" s="136"/>
      <c r="BE58" s="316">
        <v>8446000</v>
      </c>
      <c r="BF58" s="272" t="s">
        <v>601</v>
      </c>
      <c r="BG58" s="122" t="s">
        <v>567</v>
      </c>
      <c r="BH58" s="122" t="s">
        <v>156</v>
      </c>
      <c r="BI58" s="122" t="s">
        <v>193</v>
      </c>
      <c r="BJ58" s="350" t="s">
        <v>201</v>
      </c>
      <c r="BK58" s="349" t="s">
        <v>591</v>
      </c>
      <c r="BL58" s="122" t="s">
        <v>159</v>
      </c>
      <c r="BM58" s="350" t="s">
        <v>587</v>
      </c>
      <c r="BN58" s="349" t="s">
        <v>160</v>
      </c>
      <c r="BO58" s="122" t="s">
        <v>161</v>
      </c>
      <c r="BP58" s="122" t="s">
        <v>568</v>
      </c>
      <c r="BQ58" s="350" t="s">
        <v>588</v>
      </c>
      <c r="BR58" s="349" t="s">
        <v>162</v>
      </c>
      <c r="BS58" s="355" t="s">
        <v>565</v>
      </c>
    </row>
    <row r="59" spans="1:71" ht="14.25" customHeight="1" thickBot="1" x14ac:dyDescent="0.45">
      <c r="A59" s="227" t="s">
        <v>610</v>
      </c>
      <c r="B59" s="166">
        <v>0</v>
      </c>
      <c r="C59" s="167">
        <v>0</v>
      </c>
      <c r="D59" s="167">
        <v>0</v>
      </c>
      <c r="E59" s="167">
        <v>4280.4608647837595</v>
      </c>
      <c r="F59" s="167">
        <v>0</v>
      </c>
      <c r="G59" s="167">
        <v>0</v>
      </c>
      <c r="H59" s="167">
        <v>0</v>
      </c>
      <c r="I59" s="167">
        <v>0</v>
      </c>
      <c r="J59" s="168">
        <v>4280.4608647837595</v>
      </c>
      <c r="K59" s="167">
        <v>0</v>
      </c>
      <c r="L59" s="167">
        <v>0</v>
      </c>
      <c r="M59" s="167">
        <v>0</v>
      </c>
      <c r="N59" s="167">
        <v>1208.23</v>
      </c>
      <c r="O59" s="167">
        <v>0</v>
      </c>
      <c r="P59" s="167">
        <v>0</v>
      </c>
      <c r="Q59" s="167">
        <v>0</v>
      </c>
      <c r="R59" s="167">
        <v>0</v>
      </c>
      <c r="S59" s="168">
        <v>1208.23</v>
      </c>
      <c r="T59" s="194">
        <v>5488.6908647837599</v>
      </c>
      <c r="U59" s="187">
        <v>0</v>
      </c>
      <c r="V59" s="203">
        <v>0</v>
      </c>
      <c r="W59" s="166">
        <v>0</v>
      </c>
      <c r="X59" s="167">
        <v>0</v>
      </c>
      <c r="Y59" s="167">
        <v>0</v>
      </c>
      <c r="Z59" s="167">
        <v>0</v>
      </c>
      <c r="AA59" s="167">
        <v>0</v>
      </c>
      <c r="AB59" s="167">
        <v>0</v>
      </c>
      <c r="AC59" s="167">
        <v>16.96</v>
      </c>
      <c r="AD59" s="168">
        <v>16.96</v>
      </c>
      <c r="AE59" s="167">
        <v>0</v>
      </c>
      <c r="AF59" s="167">
        <v>0</v>
      </c>
      <c r="AG59" s="167">
        <v>0</v>
      </c>
      <c r="AH59" s="167">
        <v>0</v>
      </c>
      <c r="AI59" s="167">
        <v>0</v>
      </c>
      <c r="AJ59" s="167">
        <v>0</v>
      </c>
      <c r="AK59" s="167">
        <v>0</v>
      </c>
      <c r="AL59" s="168">
        <v>0</v>
      </c>
      <c r="AM59" s="169">
        <v>16.96</v>
      </c>
      <c r="AN59" s="166">
        <v>3812.2292182562196</v>
      </c>
      <c r="AO59" s="167">
        <v>1659.4399064613399</v>
      </c>
      <c r="AP59" s="167">
        <v>5.8000000000000003E-2</v>
      </c>
      <c r="AQ59" s="168">
        <v>5471.7271247175595</v>
      </c>
      <c r="AR59" s="167">
        <v>0</v>
      </c>
      <c r="AS59" s="167">
        <v>0</v>
      </c>
      <c r="AT59" s="167">
        <v>0</v>
      </c>
      <c r="AU59" s="168">
        <v>0</v>
      </c>
      <c r="AV59" s="169">
        <v>5471.7271247175595</v>
      </c>
      <c r="AW59" s="150">
        <v>23278.219387411078</v>
      </c>
      <c r="AX59" s="137">
        <v>0.80920123792700371</v>
      </c>
      <c r="AY59" s="206">
        <v>1.089025965234873E-2</v>
      </c>
      <c r="AZ59" s="213">
        <v>1.5744953714239129E-3</v>
      </c>
      <c r="BA59" s="206">
        <v>1.0856601437931665E-2</v>
      </c>
      <c r="BB59" s="213">
        <v>1.5696291235563853E-3</v>
      </c>
      <c r="BC59" s="136">
        <v>504000</v>
      </c>
      <c r="BD59" s="136">
        <v>0</v>
      </c>
      <c r="BE59" s="316">
        <v>3486000</v>
      </c>
      <c r="BF59" s="356" t="s">
        <v>600</v>
      </c>
      <c r="BG59" s="357" t="s">
        <v>567</v>
      </c>
      <c r="BH59" s="357" t="s">
        <v>156</v>
      </c>
      <c r="BI59" s="357" t="s">
        <v>193</v>
      </c>
      <c r="BJ59" s="358" t="s">
        <v>201</v>
      </c>
      <c r="BK59" s="359" t="s">
        <v>591</v>
      </c>
      <c r="BL59" s="357" t="s">
        <v>159</v>
      </c>
      <c r="BM59" s="358" t="s">
        <v>587</v>
      </c>
      <c r="BN59" s="359" t="s">
        <v>160</v>
      </c>
      <c r="BO59" s="357" t="s">
        <v>161</v>
      </c>
      <c r="BP59" s="357" t="s">
        <v>568</v>
      </c>
      <c r="BQ59" s="358" t="s">
        <v>588</v>
      </c>
      <c r="BR59" s="359" t="s">
        <v>162</v>
      </c>
      <c r="BS59" s="360" t="s">
        <v>565</v>
      </c>
    </row>
  </sheetData>
  <sheetProtection algorithmName="SHA-512" hashValue="p8ZaHyalreT5goTNcNhnuWSIDXVGaydhr7hmFCB/syID/FT1ZObox13ldgGVJjI8AT6WyJ6Ro2rGW6BKhpu4lA==" saltValue="HxT1MtQKeO0jFTWMF8JBvA==" spinCount="100000" sheet="1" objects="1" scenarios="1"/>
  <mergeCells count="14">
    <mergeCell ref="B1:T1"/>
    <mergeCell ref="W1:AM1"/>
    <mergeCell ref="AN1:AV1"/>
    <mergeCell ref="BF2:BJ2"/>
    <mergeCell ref="BK2:BM2"/>
    <mergeCell ref="BF1:BS1"/>
    <mergeCell ref="BN2:BQ2"/>
    <mergeCell ref="BR2:BS2"/>
    <mergeCell ref="B2:J2"/>
    <mergeCell ref="K2:S2"/>
    <mergeCell ref="W2:AD2"/>
    <mergeCell ref="AE2:AL2"/>
    <mergeCell ref="AN2:AQ2"/>
    <mergeCell ref="AR2:AU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A345C-9BEF-4DB8-A01C-1A5DE071E478}">
  <sheetPr codeName="Sheet7"/>
  <dimension ref="A1:S124"/>
  <sheetViews>
    <sheetView showGridLines="0" zoomScale="85" zoomScaleNormal="85" workbookViewId="0">
      <pane xSplit="1" ySplit="1" topLeftCell="B2" activePane="bottomRight" state="frozen"/>
      <selection activeCell="D9" sqref="D9"/>
      <selection pane="topRight" activeCell="D9" sqref="D9"/>
      <selection pane="bottomLeft" activeCell="D9" sqref="D9"/>
      <selection pane="bottomRight" activeCell="E3" sqref="E3"/>
    </sheetView>
  </sheetViews>
  <sheetFormatPr defaultColWidth="9.07421875" defaultRowHeight="14.6" x14ac:dyDescent="0.4"/>
  <cols>
    <col min="1" max="1" width="34.3046875" style="27" customWidth="1"/>
    <col min="2" max="2" width="17.53515625" style="27" customWidth="1"/>
    <col min="3" max="3" width="17.4609375" style="27" customWidth="1"/>
    <col min="4" max="4" width="19.84375" style="27" customWidth="1"/>
    <col min="5" max="5" width="29" style="27" bestFit="1" customWidth="1"/>
    <col min="6" max="6" width="14.4609375" style="27" hidden="1" customWidth="1"/>
    <col min="7" max="7" width="17.69140625" style="7" customWidth="1"/>
    <col min="8" max="8" width="18.07421875" style="7" customWidth="1"/>
    <col min="9" max="9" width="13.53515625" style="27" customWidth="1"/>
    <col min="10" max="10" width="13.69140625" style="27" customWidth="1"/>
    <col min="11" max="11" width="15.07421875" style="27" customWidth="1"/>
    <col min="12" max="12" width="12.84375" style="27" customWidth="1"/>
    <col min="13" max="13" width="15" style="27" customWidth="1"/>
    <col min="14" max="14" width="12.3046875" style="27" customWidth="1"/>
    <col min="15" max="15" width="11.3046875" style="27" customWidth="1"/>
    <col min="16" max="16" width="9.3046875" style="54" customWidth="1"/>
    <col min="17" max="17" width="10.3046875" style="54" hidden="1" customWidth="1"/>
    <col min="18" max="18" width="3.3046875" style="54" hidden="1" customWidth="1"/>
    <col min="19" max="19" width="9.07421875" style="27" hidden="1" customWidth="1"/>
    <col min="20" max="16384" width="9.07421875" style="27"/>
  </cols>
  <sheetData>
    <row r="1" spans="1:19" ht="15" thickBot="1" x14ac:dyDescent="0.45">
      <c r="A1" s="609"/>
      <c r="B1" s="703" t="s">
        <v>633</v>
      </c>
      <c r="C1" s="703"/>
      <c r="D1" s="703"/>
      <c r="E1" s="703"/>
      <c r="F1" s="703"/>
      <c r="G1" s="703"/>
      <c r="H1" s="703"/>
      <c r="I1" s="661" t="s">
        <v>634</v>
      </c>
      <c r="J1" s="658"/>
      <c r="K1" s="658"/>
      <c r="L1" s="658"/>
      <c r="M1" s="658"/>
      <c r="N1" s="658"/>
      <c r="O1" s="658"/>
      <c r="P1" s="659"/>
      <c r="S1" s="54"/>
    </row>
    <row r="2" spans="1:19" ht="52.5" customHeight="1" thickTop="1" x14ac:dyDescent="0.4">
      <c r="A2" s="622"/>
      <c r="B2" s="627" t="s">
        <v>613</v>
      </c>
      <c r="C2" s="628" t="s">
        <v>614</v>
      </c>
      <c r="D2" s="628" t="s">
        <v>615</v>
      </c>
      <c r="E2" s="628" t="s">
        <v>616</v>
      </c>
      <c r="F2" s="628" t="s">
        <v>617</v>
      </c>
      <c r="G2" s="629" t="s">
        <v>629</v>
      </c>
      <c r="H2" s="651" t="s">
        <v>628</v>
      </c>
      <c r="I2" s="662" t="s">
        <v>618</v>
      </c>
      <c r="J2" s="628" t="s">
        <v>619</v>
      </c>
      <c r="K2" s="628" t="s">
        <v>620</v>
      </c>
      <c r="L2" s="628" t="s">
        <v>621</v>
      </c>
      <c r="M2" s="628" t="s">
        <v>622</v>
      </c>
      <c r="N2" s="628" t="s">
        <v>623</v>
      </c>
      <c r="O2" s="628" t="s">
        <v>631</v>
      </c>
      <c r="P2" s="630" t="s">
        <v>632</v>
      </c>
      <c r="Q2" s="54" t="s">
        <v>122</v>
      </c>
      <c r="R2" s="54" t="s">
        <v>123</v>
      </c>
      <c r="S2" s="54" t="s">
        <v>121</v>
      </c>
    </row>
    <row r="3" spans="1:19" x14ac:dyDescent="0.4">
      <c r="A3" s="623" t="s">
        <v>16</v>
      </c>
      <c r="B3" s="618">
        <v>5942000</v>
      </c>
      <c r="C3" s="611">
        <v>912000</v>
      </c>
      <c r="D3" s="611">
        <v>769000</v>
      </c>
      <c r="E3" s="611">
        <v>6711000</v>
      </c>
      <c r="F3" s="611">
        <v>0</v>
      </c>
      <c r="G3" s="612">
        <v>0.83723093276640981</v>
      </c>
      <c r="H3" s="652">
        <v>4.3508619383567509E-2</v>
      </c>
      <c r="I3" s="663">
        <v>2595000</v>
      </c>
      <c r="J3" s="611">
        <v>473000</v>
      </c>
      <c r="K3" s="611">
        <v>11977000</v>
      </c>
      <c r="L3" s="611">
        <v>67271000</v>
      </c>
      <c r="M3" s="611">
        <v>82318000</v>
      </c>
      <c r="N3" s="635">
        <v>3.7270098884812558E-2</v>
      </c>
      <c r="O3" s="635">
        <v>10.26308796173266</v>
      </c>
      <c r="P3" s="641">
        <v>0.54224716584655719</v>
      </c>
      <c r="Q3" s="608">
        <v>7526000</v>
      </c>
      <c r="R3" s="608">
        <v>370000000</v>
      </c>
      <c r="S3" s="608">
        <v>151809000</v>
      </c>
    </row>
    <row r="4" spans="1:19" x14ac:dyDescent="0.4">
      <c r="A4" s="624" t="s">
        <v>33</v>
      </c>
      <c r="B4" s="619">
        <v>983000</v>
      </c>
      <c r="C4" s="613">
        <v>206000</v>
      </c>
      <c r="D4" s="613">
        <v>206000</v>
      </c>
      <c r="E4" s="613">
        <v>1141000</v>
      </c>
      <c r="F4" s="613">
        <v>0</v>
      </c>
      <c r="G4" s="614">
        <v>0.41662518666002984</v>
      </c>
      <c r="H4" s="653">
        <v>2.2098698481561822E-2</v>
      </c>
      <c r="I4" s="664">
        <v>739000</v>
      </c>
      <c r="J4" s="613">
        <v>0</v>
      </c>
      <c r="K4" s="613">
        <v>2397000</v>
      </c>
      <c r="L4" s="613">
        <v>15046000</v>
      </c>
      <c r="M4" s="613">
        <v>18181000</v>
      </c>
      <c r="N4" s="636">
        <v>4.064682910730983E-2</v>
      </c>
      <c r="O4" s="636">
        <v>6.5221503235440519</v>
      </c>
      <c r="P4" s="642">
        <v>0.35212658816237991</v>
      </c>
      <c r="Q4" s="606">
        <v>2009000</v>
      </c>
      <c r="R4" s="606">
        <v>370000000</v>
      </c>
      <c r="S4" s="606">
        <v>51632000</v>
      </c>
    </row>
    <row r="5" spans="1:19" x14ac:dyDescent="0.4">
      <c r="A5" s="625" t="s">
        <v>17</v>
      </c>
      <c r="B5" s="620">
        <v>459000</v>
      </c>
      <c r="C5" s="615">
        <v>0</v>
      </c>
      <c r="D5" s="615">
        <v>0</v>
      </c>
      <c r="E5" s="615">
        <v>459000</v>
      </c>
      <c r="F5" s="615">
        <v>0</v>
      </c>
      <c r="G5" s="61">
        <v>0.58620689655172409</v>
      </c>
      <c r="H5" s="654">
        <v>4.4728123172870789E-2</v>
      </c>
      <c r="I5" s="665">
        <v>0</v>
      </c>
      <c r="J5" s="615">
        <v>0</v>
      </c>
      <c r="K5" s="615">
        <v>0</v>
      </c>
      <c r="L5" s="615">
        <v>6499000</v>
      </c>
      <c r="M5" s="615">
        <v>6499000</v>
      </c>
      <c r="N5" s="637">
        <v>0</v>
      </c>
      <c r="O5" s="637">
        <v>8.3001277139208174</v>
      </c>
      <c r="P5" s="643">
        <v>0.6333073474956149</v>
      </c>
      <c r="Q5" s="607">
        <v>783000</v>
      </c>
      <c r="R5" s="607">
        <v>0</v>
      </c>
      <c r="S5" s="607">
        <v>10262000</v>
      </c>
    </row>
    <row r="6" spans="1:19" x14ac:dyDescent="0.4">
      <c r="A6" s="622" t="s">
        <v>18</v>
      </c>
      <c r="B6" s="617">
        <v>382000</v>
      </c>
      <c r="C6" s="610">
        <v>0</v>
      </c>
      <c r="D6" s="610">
        <v>0</v>
      </c>
      <c r="E6" s="610">
        <v>382000</v>
      </c>
      <c r="F6" s="610">
        <v>0</v>
      </c>
      <c r="G6" s="56">
        <v>0.53426573426573432</v>
      </c>
      <c r="H6" s="655">
        <v>7.7469073210302164E-2</v>
      </c>
      <c r="I6" s="666">
        <v>0</v>
      </c>
      <c r="J6" s="610">
        <v>0</v>
      </c>
      <c r="K6" s="610">
        <v>0</v>
      </c>
      <c r="L6" s="610">
        <v>5393000</v>
      </c>
      <c r="M6" s="610">
        <v>5393000</v>
      </c>
      <c r="N6" s="638">
        <v>0</v>
      </c>
      <c r="O6" s="638">
        <v>7.5426573426573427</v>
      </c>
      <c r="P6" s="644">
        <v>1.0936929628878524</v>
      </c>
      <c r="Q6" s="54">
        <v>715000</v>
      </c>
      <c r="R6" s="54">
        <v>0</v>
      </c>
      <c r="S6" s="54">
        <v>4931000</v>
      </c>
    </row>
    <row r="7" spans="1:19" x14ac:dyDescent="0.4">
      <c r="A7" s="622" t="s">
        <v>19</v>
      </c>
      <c r="B7" s="617">
        <v>77000</v>
      </c>
      <c r="C7" s="610">
        <v>0</v>
      </c>
      <c r="D7" s="610">
        <v>0</v>
      </c>
      <c r="E7" s="610">
        <v>77000</v>
      </c>
      <c r="F7" s="610">
        <v>0</v>
      </c>
      <c r="G7" s="56">
        <v>1.1323529411764706</v>
      </c>
      <c r="H7" s="655">
        <v>1.4443819170887263E-2</v>
      </c>
      <c r="I7" s="666">
        <v>0</v>
      </c>
      <c r="J7" s="610">
        <v>0</v>
      </c>
      <c r="K7" s="610">
        <v>0</v>
      </c>
      <c r="L7" s="610">
        <v>1106000</v>
      </c>
      <c r="M7" s="610">
        <v>1106000</v>
      </c>
      <c r="N7" s="638">
        <v>0</v>
      </c>
      <c r="O7" s="638">
        <v>16.264705882352942</v>
      </c>
      <c r="P7" s="644">
        <v>0.20746576627274432</v>
      </c>
      <c r="Q7" s="54">
        <v>68000</v>
      </c>
      <c r="R7" s="54">
        <v>0</v>
      </c>
      <c r="S7" s="54">
        <v>5331000</v>
      </c>
    </row>
    <row r="8" spans="1:19" x14ac:dyDescent="0.4">
      <c r="A8" s="625" t="s">
        <v>20</v>
      </c>
      <c r="B8" s="620">
        <v>93000</v>
      </c>
      <c r="C8" s="615">
        <v>86000</v>
      </c>
      <c r="D8" s="615">
        <v>86000</v>
      </c>
      <c r="E8" s="615">
        <v>179000</v>
      </c>
      <c r="F8" s="615">
        <v>0</v>
      </c>
      <c r="G8" s="61">
        <v>0.65567765567765568</v>
      </c>
      <c r="H8" s="654">
        <v>4.2639352072415433E-2</v>
      </c>
      <c r="I8" s="665">
        <v>0</v>
      </c>
      <c r="J8" s="615">
        <v>0</v>
      </c>
      <c r="K8" s="615">
        <v>712000</v>
      </c>
      <c r="L8" s="615">
        <v>1326000</v>
      </c>
      <c r="M8" s="615">
        <v>2038000</v>
      </c>
      <c r="N8" s="637">
        <v>0</v>
      </c>
      <c r="O8" s="637">
        <v>7.4652014652014653</v>
      </c>
      <c r="P8" s="643">
        <v>0.48546927108146737</v>
      </c>
      <c r="Q8" s="607">
        <v>273000</v>
      </c>
      <c r="R8" s="607">
        <v>0</v>
      </c>
      <c r="S8" s="607">
        <v>4198000</v>
      </c>
    </row>
    <row r="9" spans="1:19" x14ac:dyDescent="0.4">
      <c r="A9" s="622" t="s">
        <v>21</v>
      </c>
      <c r="B9" s="617">
        <v>93000</v>
      </c>
      <c r="C9" s="610">
        <v>86000</v>
      </c>
      <c r="D9" s="610">
        <v>86000</v>
      </c>
      <c r="E9" s="610">
        <v>179000</v>
      </c>
      <c r="F9" s="610">
        <v>0</v>
      </c>
      <c r="G9" s="56">
        <v>0.65567765567765568</v>
      </c>
      <c r="H9" s="655">
        <v>4.2639352072415433E-2</v>
      </c>
      <c r="I9" s="666">
        <v>0</v>
      </c>
      <c r="J9" s="610">
        <v>0</v>
      </c>
      <c r="K9" s="610">
        <v>712000</v>
      </c>
      <c r="L9" s="610">
        <v>1326000</v>
      </c>
      <c r="M9" s="610">
        <v>2038000</v>
      </c>
      <c r="N9" s="638">
        <v>0</v>
      </c>
      <c r="O9" s="638">
        <v>7.4652014652014653</v>
      </c>
      <c r="P9" s="644">
        <v>0.48546927108146737</v>
      </c>
      <c r="Q9" s="54">
        <v>273000</v>
      </c>
      <c r="R9" s="54">
        <v>0</v>
      </c>
      <c r="S9" s="54">
        <v>4198000</v>
      </c>
    </row>
    <row r="10" spans="1:19" x14ac:dyDescent="0.4">
      <c r="A10" s="625" t="s">
        <v>234</v>
      </c>
      <c r="B10" s="620">
        <v>140000</v>
      </c>
      <c r="C10" s="615">
        <v>0</v>
      </c>
      <c r="D10" s="615">
        <v>0</v>
      </c>
      <c r="E10" s="615">
        <v>140000</v>
      </c>
      <c r="F10" s="615">
        <v>0</v>
      </c>
      <c r="G10" s="61">
        <v>0.17220172201722017</v>
      </c>
      <c r="H10" s="654">
        <v>1.8634367097031812E-2</v>
      </c>
      <c r="I10" s="665">
        <v>739000</v>
      </c>
      <c r="J10" s="615">
        <v>0</v>
      </c>
      <c r="K10" s="615">
        <v>0</v>
      </c>
      <c r="L10" s="615">
        <v>3157000</v>
      </c>
      <c r="M10" s="615">
        <v>3896000</v>
      </c>
      <c r="N10" s="637">
        <v>0.18968172484599588</v>
      </c>
      <c r="O10" s="637">
        <v>4.7921279212792127</v>
      </c>
      <c r="P10" s="643">
        <v>0.518567815785971</v>
      </c>
      <c r="Q10" s="607">
        <v>813000</v>
      </c>
      <c r="R10" s="607">
        <v>0</v>
      </c>
      <c r="S10" s="607">
        <v>7513000</v>
      </c>
    </row>
    <row r="11" spans="1:19" x14ac:dyDescent="0.4">
      <c r="A11" s="622" t="s">
        <v>22</v>
      </c>
      <c r="B11" s="617">
        <v>140000</v>
      </c>
      <c r="C11" s="610">
        <v>0</v>
      </c>
      <c r="D11" s="610">
        <v>0</v>
      </c>
      <c r="E11" s="610">
        <v>140000</v>
      </c>
      <c r="F11" s="610">
        <v>0</v>
      </c>
      <c r="G11" s="56">
        <v>0.17220172201722017</v>
      </c>
      <c r="H11" s="655">
        <v>1.8634367097031812E-2</v>
      </c>
      <c r="I11" s="666">
        <v>739000</v>
      </c>
      <c r="J11" s="610">
        <v>0</v>
      </c>
      <c r="K11" s="610">
        <v>0</v>
      </c>
      <c r="L11" s="610">
        <v>3157000</v>
      </c>
      <c r="M11" s="610">
        <v>3896000</v>
      </c>
      <c r="N11" s="638">
        <v>0.18968172484599588</v>
      </c>
      <c r="O11" s="638">
        <v>4.7921279212792127</v>
      </c>
      <c r="P11" s="644">
        <v>0.518567815785971</v>
      </c>
      <c r="Q11" s="54">
        <v>813000</v>
      </c>
      <c r="R11" s="54">
        <v>0</v>
      </c>
      <c r="S11" s="54">
        <v>7513000</v>
      </c>
    </row>
    <row r="12" spans="1:19" x14ac:dyDescent="0.4">
      <c r="A12" s="625" t="s">
        <v>28</v>
      </c>
      <c r="B12" s="649">
        <v>115000</v>
      </c>
      <c r="C12" s="615">
        <v>85000</v>
      </c>
      <c r="D12" s="615">
        <v>85000</v>
      </c>
      <c r="E12" s="650">
        <v>200050</v>
      </c>
      <c r="F12" s="615">
        <v>0</v>
      </c>
      <c r="G12" s="61">
        <v>7.4242424242424246E-4</v>
      </c>
      <c r="H12" s="656">
        <f>E12/S12</f>
        <v>8.7587565674255685E-2</v>
      </c>
      <c r="I12" s="665">
        <v>0</v>
      </c>
      <c r="J12" s="615">
        <v>0</v>
      </c>
      <c r="K12" s="615">
        <v>182000</v>
      </c>
      <c r="L12" s="615">
        <v>891000</v>
      </c>
      <c r="M12" s="615">
        <v>1072000</v>
      </c>
      <c r="N12" s="637">
        <v>0</v>
      </c>
      <c r="O12" s="637">
        <v>8.1212121212121211E-3</v>
      </c>
      <c r="P12" s="643">
        <v>0.46935201401050786</v>
      </c>
      <c r="Q12" s="607">
        <v>0</v>
      </c>
      <c r="R12" s="607">
        <v>132000000</v>
      </c>
      <c r="S12" s="607">
        <v>2284000</v>
      </c>
    </row>
    <row r="13" spans="1:19" x14ac:dyDescent="0.4">
      <c r="A13" s="622" t="s">
        <v>29</v>
      </c>
      <c r="B13" s="647">
        <v>115000</v>
      </c>
      <c r="C13" s="610">
        <v>85000</v>
      </c>
      <c r="D13" s="610">
        <v>85000</v>
      </c>
      <c r="E13" s="648">
        <v>200050</v>
      </c>
      <c r="F13" s="610">
        <v>0</v>
      </c>
      <c r="G13" s="56">
        <v>7.4242424242424246E-4</v>
      </c>
      <c r="H13" s="657">
        <f>E13/S13</f>
        <v>8.7587565674255685E-2</v>
      </c>
      <c r="I13" s="666">
        <v>0</v>
      </c>
      <c r="J13" s="610">
        <v>0</v>
      </c>
      <c r="K13" s="610">
        <v>182000</v>
      </c>
      <c r="L13" s="610">
        <v>891000</v>
      </c>
      <c r="M13" s="610">
        <v>1072000</v>
      </c>
      <c r="N13" s="638">
        <v>0</v>
      </c>
      <c r="O13" s="638">
        <v>8.1212121212121211E-3</v>
      </c>
      <c r="P13" s="644">
        <v>0.46935201401050786</v>
      </c>
      <c r="Q13" s="54">
        <v>0</v>
      </c>
      <c r="R13" s="54">
        <v>132000000</v>
      </c>
      <c r="S13" s="54">
        <v>2284000</v>
      </c>
    </row>
    <row r="14" spans="1:19" x14ac:dyDescent="0.4">
      <c r="A14" s="625" t="s">
        <v>24</v>
      </c>
      <c r="B14" s="620">
        <v>30000</v>
      </c>
      <c r="C14" s="615">
        <v>28000</v>
      </c>
      <c r="D14" s="615">
        <v>28000</v>
      </c>
      <c r="E14" s="615">
        <v>59000</v>
      </c>
      <c r="F14" s="615">
        <v>0</v>
      </c>
      <c r="G14" s="61">
        <v>0.42142857142857143</v>
      </c>
      <c r="H14" s="654">
        <v>2.4190241902419023E-2</v>
      </c>
      <c r="I14" s="665">
        <v>0</v>
      </c>
      <c r="J14" s="615">
        <v>0</v>
      </c>
      <c r="K14" s="615">
        <v>234000</v>
      </c>
      <c r="L14" s="615">
        <v>437000</v>
      </c>
      <c r="M14" s="615">
        <v>670000</v>
      </c>
      <c r="N14" s="637">
        <v>0</v>
      </c>
      <c r="O14" s="637">
        <v>4.7857142857142856</v>
      </c>
      <c r="P14" s="643">
        <v>0.27470274702747027</v>
      </c>
      <c r="Q14" s="607">
        <v>140000</v>
      </c>
      <c r="R14" s="607">
        <v>0</v>
      </c>
      <c r="S14" s="607">
        <v>2439000</v>
      </c>
    </row>
    <row r="15" spans="1:19" x14ac:dyDescent="0.4">
      <c r="A15" s="622" t="s">
        <v>25</v>
      </c>
      <c r="B15" s="617">
        <v>1000</v>
      </c>
      <c r="C15" s="610">
        <v>6000</v>
      </c>
      <c r="D15" s="610">
        <v>6000</v>
      </c>
      <c r="E15" s="610">
        <v>8000</v>
      </c>
      <c r="F15" s="610">
        <v>0</v>
      </c>
      <c r="G15" s="56">
        <v>0.88888888888888884</v>
      </c>
      <c r="H15" s="655">
        <v>1.5444015444015444E-2</v>
      </c>
      <c r="I15" s="666">
        <v>0</v>
      </c>
      <c r="J15" s="610">
        <v>0</v>
      </c>
      <c r="K15" s="610">
        <v>52000</v>
      </c>
      <c r="L15" s="610">
        <v>20000</v>
      </c>
      <c r="M15" s="610">
        <v>72000</v>
      </c>
      <c r="N15" s="638">
        <v>0</v>
      </c>
      <c r="O15" s="638">
        <v>8</v>
      </c>
      <c r="P15" s="644">
        <v>0.138996138996139</v>
      </c>
      <c r="Q15" s="54">
        <v>9000</v>
      </c>
      <c r="R15" s="54">
        <v>0</v>
      </c>
      <c r="S15" s="54">
        <v>518000</v>
      </c>
    </row>
    <row r="16" spans="1:19" x14ac:dyDescent="0.4">
      <c r="A16" s="622" t="s">
        <v>26</v>
      </c>
      <c r="B16" s="617">
        <v>2000</v>
      </c>
      <c r="C16" s="610">
        <v>14000</v>
      </c>
      <c r="D16" s="610">
        <v>14000</v>
      </c>
      <c r="E16" s="610">
        <v>16000</v>
      </c>
      <c r="F16" s="610">
        <v>0</v>
      </c>
      <c r="G16" s="56">
        <v>0.5714285714285714</v>
      </c>
      <c r="H16" s="655">
        <v>1.3256006628003313E-2</v>
      </c>
      <c r="I16" s="666">
        <v>0</v>
      </c>
      <c r="J16" s="610">
        <v>0</v>
      </c>
      <c r="K16" s="610">
        <v>118000</v>
      </c>
      <c r="L16" s="610">
        <v>27000</v>
      </c>
      <c r="M16" s="610">
        <v>145000</v>
      </c>
      <c r="N16" s="638">
        <v>0</v>
      </c>
      <c r="O16" s="638">
        <v>5.1785714285714288</v>
      </c>
      <c r="P16" s="644">
        <v>0.12013256006628004</v>
      </c>
      <c r="Q16" s="54">
        <v>28000</v>
      </c>
      <c r="R16" s="54">
        <v>0</v>
      </c>
      <c r="S16" s="54">
        <v>1207000</v>
      </c>
    </row>
    <row r="17" spans="1:19" x14ac:dyDescent="0.4">
      <c r="A17" s="622" t="s">
        <v>27</v>
      </c>
      <c r="B17" s="617">
        <v>27000</v>
      </c>
      <c r="C17" s="610">
        <v>8000</v>
      </c>
      <c r="D17" s="610">
        <v>8000</v>
      </c>
      <c r="E17" s="610">
        <v>35000</v>
      </c>
      <c r="F17" s="610">
        <v>0</v>
      </c>
      <c r="G17" s="56">
        <v>0.33980582524271846</v>
      </c>
      <c r="H17" s="655">
        <v>4.9019607843137254E-2</v>
      </c>
      <c r="I17" s="666">
        <v>0</v>
      </c>
      <c r="J17" s="610">
        <v>0</v>
      </c>
      <c r="K17" s="610">
        <v>64000</v>
      </c>
      <c r="L17" s="610">
        <v>390000</v>
      </c>
      <c r="M17" s="610">
        <v>453000</v>
      </c>
      <c r="N17" s="638">
        <v>0</v>
      </c>
      <c r="O17" s="638">
        <v>4.3980582524271847</v>
      </c>
      <c r="P17" s="644">
        <v>0.63445378151260501</v>
      </c>
      <c r="Q17" s="54">
        <v>103000</v>
      </c>
      <c r="R17" s="54">
        <v>0</v>
      </c>
      <c r="S17" s="54">
        <v>714000</v>
      </c>
    </row>
    <row r="18" spans="1:19" x14ac:dyDescent="0.4">
      <c r="A18" s="625" t="s">
        <v>30</v>
      </c>
      <c r="B18" s="620">
        <v>199000</v>
      </c>
      <c r="C18" s="615">
        <v>7000</v>
      </c>
      <c r="D18" s="615">
        <v>7000</v>
      </c>
      <c r="E18" s="615">
        <v>206000</v>
      </c>
      <c r="F18" s="615">
        <v>0</v>
      </c>
      <c r="G18" s="61">
        <v>8.6554621848739498E-4</v>
      </c>
      <c r="H18" s="654">
        <v>8.2611485402630733E-3</v>
      </c>
      <c r="I18" s="665">
        <v>0</v>
      </c>
      <c r="J18" s="615">
        <v>0</v>
      </c>
      <c r="K18" s="615">
        <v>1269000</v>
      </c>
      <c r="L18" s="615">
        <v>2736000</v>
      </c>
      <c r="M18" s="615">
        <v>4006000</v>
      </c>
      <c r="N18" s="637">
        <v>0</v>
      </c>
      <c r="O18" s="637">
        <v>1.6831932773109244E-2</v>
      </c>
      <c r="P18" s="643">
        <v>0.16065126724414502</v>
      </c>
      <c r="Q18" s="607">
        <v>0</v>
      </c>
      <c r="R18" s="607">
        <v>238000000</v>
      </c>
      <c r="S18" s="607">
        <v>24936000</v>
      </c>
    </row>
    <row r="19" spans="1:19" x14ac:dyDescent="0.4">
      <c r="A19" s="622" t="s">
        <v>31</v>
      </c>
      <c r="B19" s="617">
        <v>199000</v>
      </c>
      <c r="C19" s="610">
        <v>7000</v>
      </c>
      <c r="D19" s="610">
        <v>7000</v>
      </c>
      <c r="E19" s="610">
        <v>206000</v>
      </c>
      <c r="F19" s="610">
        <v>0</v>
      </c>
      <c r="G19" s="56">
        <v>8.6554621848739498E-4</v>
      </c>
      <c r="H19" s="655">
        <v>8.2611485402630733E-3</v>
      </c>
      <c r="I19" s="666">
        <v>0</v>
      </c>
      <c r="J19" s="610">
        <v>0</v>
      </c>
      <c r="K19" s="610">
        <v>1269000</v>
      </c>
      <c r="L19" s="610">
        <v>2736000</v>
      </c>
      <c r="M19" s="610">
        <v>4006000</v>
      </c>
      <c r="N19" s="638">
        <v>0</v>
      </c>
      <c r="O19" s="638">
        <v>1.6831932773109244E-2</v>
      </c>
      <c r="P19" s="644">
        <v>0.16065126724414502</v>
      </c>
      <c r="Q19" s="54">
        <v>0</v>
      </c>
      <c r="R19" s="54">
        <v>238000000</v>
      </c>
      <c r="S19" s="54">
        <v>24936000</v>
      </c>
    </row>
    <row r="20" spans="1:19" x14ac:dyDescent="0.4">
      <c r="A20" s="626" t="s">
        <v>32</v>
      </c>
      <c r="B20" s="621">
        <v>2945000</v>
      </c>
      <c r="C20" s="616">
        <v>27000</v>
      </c>
      <c r="D20" s="616">
        <v>27000</v>
      </c>
      <c r="E20" s="616">
        <v>2973000</v>
      </c>
      <c r="F20" s="616">
        <v>0</v>
      </c>
      <c r="G20" s="614">
        <v>1.2798105897546277</v>
      </c>
      <c r="H20" s="653">
        <v>6.3822935897986349E-2</v>
      </c>
      <c r="I20" s="667">
        <v>9000</v>
      </c>
      <c r="J20" s="616">
        <v>7000</v>
      </c>
      <c r="K20" s="616">
        <v>407000</v>
      </c>
      <c r="L20" s="616">
        <v>28826000</v>
      </c>
      <c r="M20" s="616">
        <v>29250000</v>
      </c>
      <c r="N20" s="639">
        <v>5.4700854700854705E-4</v>
      </c>
      <c r="O20" s="639">
        <v>12.591476538958243</v>
      </c>
      <c r="P20" s="645">
        <v>0.62792494955132883</v>
      </c>
      <c r="Q20" s="606">
        <v>2323000</v>
      </c>
      <c r="R20" s="606">
        <v>0</v>
      </c>
      <c r="S20" s="606">
        <v>46582000</v>
      </c>
    </row>
    <row r="21" spans="1:19" x14ac:dyDescent="0.4">
      <c r="A21" s="625" t="s">
        <v>34</v>
      </c>
      <c r="B21" s="620">
        <v>263000</v>
      </c>
      <c r="C21" s="615">
        <v>0</v>
      </c>
      <c r="D21" s="615">
        <v>0</v>
      </c>
      <c r="E21" s="615">
        <v>263000</v>
      </c>
      <c r="F21" s="615">
        <v>0</v>
      </c>
      <c r="G21" s="61">
        <v>0.47810218978102192</v>
      </c>
      <c r="H21" s="654">
        <v>9.6415691469787304E-3</v>
      </c>
      <c r="I21" s="665">
        <v>9000</v>
      </c>
      <c r="J21" s="615">
        <v>0</v>
      </c>
      <c r="K21" s="615">
        <v>0</v>
      </c>
      <c r="L21" s="615">
        <v>3813000</v>
      </c>
      <c r="M21" s="615">
        <v>3822000</v>
      </c>
      <c r="N21" s="637">
        <v>2.3547880690737832E-3</v>
      </c>
      <c r="O21" s="637">
        <v>6.9744525547445253</v>
      </c>
      <c r="P21" s="643">
        <v>0.14064914992272023</v>
      </c>
      <c r="Q21" s="607">
        <v>548000</v>
      </c>
      <c r="R21" s="607">
        <v>0</v>
      </c>
      <c r="S21" s="607">
        <v>27174000</v>
      </c>
    </row>
    <row r="22" spans="1:19" x14ac:dyDescent="0.4">
      <c r="A22" s="622" t="s">
        <v>35</v>
      </c>
      <c r="B22" s="617">
        <v>263000</v>
      </c>
      <c r="C22" s="610">
        <v>0</v>
      </c>
      <c r="D22" s="610">
        <v>0</v>
      </c>
      <c r="E22" s="610">
        <v>263000</v>
      </c>
      <c r="F22" s="610">
        <v>0</v>
      </c>
      <c r="G22" s="56">
        <v>0.47810218978102192</v>
      </c>
      <c r="H22" s="655">
        <v>9.6415691469787304E-3</v>
      </c>
      <c r="I22" s="666">
        <v>9000</v>
      </c>
      <c r="J22" s="610">
        <v>0</v>
      </c>
      <c r="K22" s="610">
        <v>0</v>
      </c>
      <c r="L22" s="610">
        <v>3813000</v>
      </c>
      <c r="M22" s="610">
        <v>3822000</v>
      </c>
      <c r="N22" s="638">
        <v>2.3547880690737832E-3</v>
      </c>
      <c r="O22" s="638">
        <v>6.9744525547445253</v>
      </c>
      <c r="P22" s="644">
        <v>0.14064914992272023</v>
      </c>
      <c r="Q22" s="54">
        <v>548000</v>
      </c>
      <c r="R22" s="54">
        <v>0</v>
      </c>
      <c r="S22" s="54">
        <v>27174000</v>
      </c>
    </row>
    <row r="23" spans="1:19" hidden="1" x14ac:dyDescent="0.4">
      <c r="A23" s="622" t="s">
        <v>36</v>
      </c>
      <c r="B23" s="617"/>
      <c r="C23" s="610"/>
      <c r="D23" s="610"/>
      <c r="E23" s="610"/>
      <c r="F23" s="610"/>
      <c r="G23" s="56" t="e">
        <v>#DIV/0!</v>
      </c>
      <c r="H23" s="655" t="e">
        <v>#DIV/0!</v>
      </c>
      <c r="I23" s="666"/>
      <c r="J23" s="610"/>
      <c r="K23" s="610"/>
      <c r="L23" s="610"/>
      <c r="M23" s="610"/>
      <c r="N23" s="638" t="e">
        <v>#DIV/0!</v>
      </c>
      <c r="O23" s="638" t="e">
        <v>#DIV/0!</v>
      </c>
      <c r="P23" s="644" t="e">
        <v>#DIV/0!</v>
      </c>
      <c r="S23" s="54"/>
    </row>
    <row r="24" spans="1:19" hidden="1" x14ac:dyDescent="0.4">
      <c r="A24" s="622" t="s">
        <v>37</v>
      </c>
      <c r="B24" s="617"/>
      <c r="C24" s="610"/>
      <c r="D24" s="610"/>
      <c r="E24" s="610"/>
      <c r="F24" s="610"/>
      <c r="G24" s="56" t="e">
        <v>#DIV/0!</v>
      </c>
      <c r="H24" s="655" t="e">
        <v>#DIV/0!</v>
      </c>
      <c r="I24" s="666"/>
      <c r="J24" s="610"/>
      <c r="K24" s="610"/>
      <c r="L24" s="610"/>
      <c r="M24" s="610"/>
      <c r="N24" s="638" t="e">
        <v>#DIV/0!</v>
      </c>
      <c r="O24" s="638" t="e">
        <v>#DIV/0!</v>
      </c>
      <c r="P24" s="644" t="e">
        <v>#DIV/0!</v>
      </c>
      <c r="Q24" s="54">
        <v>0</v>
      </c>
      <c r="R24" s="54">
        <v>0</v>
      </c>
      <c r="S24" s="54">
        <v>0</v>
      </c>
    </row>
    <row r="25" spans="1:19" hidden="1" x14ac:dyDescent="0.4">
      <c r="A25" s="622" t="s">
        <v>38</v>
      </c>
      <c r="B25" s="617"/>
      <c r="C25" s="610"/>
      <c r="D25" s="610"/>
      <c r="E25" s="610"/>
      <c r="F25" s="610"/>
      <c r="G25" s="56" t="e">
        <v>#DIV/0!</v>
      </c>
      <c r="H25" s="655" t="e">
        <v>#DIV/0!</v>
      </c>
      <c r="I25" s="666"/>
      <c r="J25" s="610"/>
      <c r="K25" s="610"/>
      <c r="L25" s="610"/>
      <c r="M25" s="610"/>
      <c r="N25" s="638" t="e">
        <v>#DIV/0!</v>
      </c>
      <c r="O25" s="638" t="e">
        <v>#DIV/0!</v>
      </c>
      <c r="P25" s="644" t="e">
        <v>#DIV/0!</v>
      </c>
      <c r="Q25" s="54">
        <v>0</v>
      </c>
      <c r="R25" s="54">
        <v>0</v>
      </c>
      <c r="S25" s="54">
        <v>0</v>
      </c>
    </row>
    <row r="26" spans="1:19" hidden="1" x14ac:dyDescent="0.4">
      <c r="A26" s="622" t="s">
        <v>39</v>
      </c>
      <c r="B26" s="617"/>
      <c r="C26" s="610"/>
      <c r="D26" s="610"/>
      <c r="E26" s="610"/>
      <c r="F26" s="610"/>
      <c r="G26" s="56" t="e">
        <v>#DIV/0!</v>
      </c>
      <c r="H26" s="655" t="e">
        <v>#DIV/0!</v>
      </c>
      <c r="I26" s="666"/>
      <c r="J26" s="610"/>
      <c r="K26" s="610"/>
      <c r="L26" s="610"/>
      <c r="M26" s="610"/>
      <c r="N26" s="638" t="e">
        <v>#DIV/0!</v>
      </c>
      <c r="O26" s="638" t="e">
        <v>#DIV/0!</v>
      </c>
      <c r="P26" s="644" t="e">
        <v>#DIV/0!</v>
      </c>
      <c r="S26" s="54"/>
    </row>
    <row r="27" spans="1:19" x14ac:dyDescent="0.4">
      <c r="A27" s="625" t="s">
        <v>40</v>
      </c>
      <c r="B27" s="620">
        <v>2166000</v>
      </c>
      <c r="C27" s="615">
        <v>0</v>
      </c>
      <c r="D27" s="615">
        <v>0</v>
      </c>
      <c r="E27" s="615">
        <v>2166000</v>
      </c>
      <c r="F27" s="615">
        <v>0</v>
      </c>
      <c r="G27" s="61">
        <v>2.2034587995930823</v>
      </c>
      <c r="H27" s="654">
        <v>0.25165562913907286</v>
      </c>
      <c r="I27" s="665">
        <v>0</v>
      </c>
      <c r="J27" s="615">
        <v>0</v>
      </c>
      <c r="K27" s="615">
        <v>0</v>
      </c>
      <c r="L27" s="615">
        <v>15891000</v>
      </c>
      <c r="M27" s="615">
        <v>15891000</v>
      </c>
      <c r="N27" s="637">
        <v>0</v>
      </c>
      <c r="O27" s="637">
        <v>16.165818921668361</v>
      </c>
      <c r="P27" s="643">
        <v>1.8462879051934471</v>
      </c>
      <c r="Q27" s="607">
        <v>983000</v>
      </c>
      <c r="R27" s="607">
        <v>0</v>
      </c>
      <c r="S27" s="607">
        <v>8607000</v>
      </c>
    </row>
    <row r="28" spans="1:19" x14ac:dyDescent="0.4">
      <c r="A28" s="622" t="s">
        <v>41</v>
      </c>
      <c r="B28" s="617">
        <v>2166000</v>
      </c>
      <c r="C28" s="610">
        <v>0</v>
      </c>
      <c r="D28" s="610">
        <v>0</v>
      </c>
      <c r="E28" s="610">
        <v>2166000</v>
      </c>
      <c r="F28" s="610">
        <v>0</v>
      </c>
      <c r="G28" s="56">
        <v>2.2034587995930823</v>
      </c>
      <c r="H28" s="655">
        <v>0.25165562913907286</v>
      </c>
      <c r="I28" s="666">
        <v>0</v>
      </c>
      <c r="J28" s="610">
        <v>0</v>
      </c>
      <c r="K28" s="610">
        <v>0</v>
      </c>
      <c r="L28" s="610">
        <v>15891000</v>
      </c>
      <c r="M28" s="610">
        <v>15891000</v>
      </c>
      <c r="N28" s="638">
        <v>0</v>
      </c>
      <c r="O28" s="638">
        <v>16.165818921668361</v>
      </c>
      <c r="P28" s="644">
        <v>1.8462879051934471</v>
      </c>
      <c r="Q28" s="54">
        <v>983000</v>
      </c>
      <c r="R28" s="54">
        <v>0</v>
      </c>
      <c r="S28" s="54">
        <v>8607000</v>
      </c>
    </row>
    <row r="29" spans="1:19" x14ac:dyDescent="0.4">
      <c r="A29" s="625" t="s">
        <v>42</v>
      </c>
      <c r="B29" s="649">
        <v>55000</v>
      </c>
      <c r="C29" s="615">
        <v>27000</v>
      </c>
      <c r="D29" s="615">
        <v>27000</v>
      </c>
      <c r="E29" s="615">
        <v>79000</v>
      </c>
      <c r="F29" s="615">
        <v>0</v>
      </c>
      <c r="G29" s="61">
        <v>0.40512820512820513</v>
      </c>
      <c r="H29" s="654">
        <v>1.5067709326721343E-2</v>
      </c>
      <c r="I29" s="665">
        <v>0</v>
      </c>
      <c r="J29" s="615">
        <v>7000</v>
      </c>
      <c r="K29" s="615">
        <v>407000</v>
      </c>
      <c r="L29" s="615">
        <v>926000</v>
      </c>
      <c r="M29" s="615">
        <v>1341000</v>
      </c>
      <c r="N29" s="637">
        <v>5.219985085756898E-3</v>
      </c>
      <c r="O29" s="637">
        <v>6.8769230769230774</v>
      </c>
      <c r="P29" s="643">
        <v>0.25576959755864964</v>
      </c>
      <c r="Q29" s="607">
        <v>195000</v>
      </c>
      <c r="R29" s="607">
        <v>0</v>
      </c>
      <c r="S29" s="607">
        <v>5243000</v>
      </c>
    </row>
    <row r="30" spans="1:19" x14ac:dyDescent="0.4">
      <c r="A30" s="622" t="s">
        <v>43</v>
      </c>
      <c r="B30" s="617">
        <v>50000</v>
      </c>
      <c r="C30" s="610">
        <v>24000</v>
      </c>
      <c r="D30" s="610">
        <v>24000</v>
      </c>
      <c r="E30" s="610">
        <v>75000</v>
      </c>
      <c r="F30" s="610">
        <v>0</v>
      </c>
      <c r="G30" s="56">
        <v>0.58139534883720934</v>
      </c>
      <c r="H30" s="655">
        <v>2.5261030650050521E-2</v>
      </c>
      <c r="I30" s="666">
        <v>0</v>
      </c>
      <c r="J30" s="610">
        <v>0</v>
      </c>
      <c r="K30" s="610">
        <v>359000</v>
      </c>
      <c r="L30" s="610">
        <v>904000</v>
      </c>
      <c r="M30" s="610">
        <v>1264000</v>
      </c>
      <c r="N30" s="638">
        <v>0</v>
      </c>
      <c r="O30" s="638">
        <v>9.7984496124031004</v>
      </c>
      <c r="P30" s="644">
        <v>0.42573256988885144</v>
      </c>
      <c r="Q30" s="54">
        <v>129000</v>
      </c>
      <c r="R30" s="54">
        <v>0</v>
      </c>
      <c r="S30" s="54">
        <v>2969000</v>
      </c>
    </row>
    <row r="31" spans="1:19" x14ac:dyDescent="0.4">
      <c r="A31" s="622" t="s">
        <v>44</v>
      </c>
      <c r="B31" s="647">
        <v>4000</v>
      </c>
      <c r="C31" s="610">
        <v>3000</v>
      </c>
      <c r="D31" s="610">
        <v>3000</v>
      </c>
      <c r="E31" s="648">
        <v>8000</v>
      </c>
      <c r="F31" s="610">
        <v>0</v>
      </c>
      <c r="G31" s="56">
        <v>6.0606060606060608E-2</v>
      </c>
      <c r="H31" s="655">
        <v>1.7590149516270889E-3</v>
      </c>
      <c r="I31" s="666">
        <v>0</v>
      </c>
      <c r="J31" s="610">
        <v>7000</v>
      </c>
      <c r="K31" s="610">
        <v>48000</v>
      </c>
      <c r="L31" s="610">
        <v>22000</v>
      </c>
      <c r="M31" s="610">
        <v>77000</v>
      </c>
      <c r="N31" s="638">
        <v>9.0909090909090912E-2</v>
      </c>
      <c r="O31" s="638">
        <v>1.1666666666666667</v>
      </c>
      <c r="P31" s="644">
        <v>3.3861037818821459E-2</v>
      </c>
      <c r="Q31" s="54">
        <v>66000</v>
      </c>
      <c r="R31" s="54">
        <v>0</v>
      </c>
      <c r="S31" s="54">
        <v>2274000</v>
      </c>
    </row>
    <row r="32" spans="1:19" x14ac:dyDescent="0.4">
      <c r="A32" s="625" t="s">
        <v>45</v>
      </c>
      <c r="B32" s="620">
        <v>466000</v>
      </c>
      <c r="C32" s="615">
        <v>0</v>
      </c>
      <c r="D32" s="615">
        <v>0</v>
      </c>
      <c r="E32" s="615">
        <v>466000</v>
      </c>
      <c r="F32" s="615">
        <v>0</v>
      </c>
      <c r="G32" s="61">
        <v>0.78056951423785592</v>
      </c>
      <c r="H32" s="654">
        <v>8.3843109032025909E-2</v>
      </c>
      <c r="I32" s="665">
        <v>0</v>
      </c>
      <c r="J32" s="615">
        <v>0</v>
      </c>
      <c r="K32" s="615">
        <v>0</v>
      </c>
      <c r="L32" s="615">
        <v>8196000</v>
      </c>
      <c r="M32" s="615">
        <v>8196000</v>
      </c>
      <c r="N32" s="637">
        <v>0</v>
      </c>
      <c r="O32" s="637">
        <v>13.728643216080402</v>
      </c>
      <c r="P32" s="643">
        <v>1.474631162288593</v>
      </c>
      <c r="Q32" s="607">
        <v>597000</v>
      </c>
      <c r="R32" s="607">
        <v>0</v>
      </c>
      <c r="S32" s="607">
        <v>5558000</v>
      </c>
    </row>
    <row r="33" spans="1:19" x14ac:dyDescent="0.4">
      <c r="A33" s="622" t="s">
        <v>46</v>
      </c>
      <c r="B33" s="617">
        <v>466000</v>
      </c>
      <c r="C33" s="610">
        <v>0</v>
      </c>
      <c r="D33" s="610">
        <v>0</v>
      </c>
      <c r="E33" s="610">
        <v>466000</v>
      </c>
      <c r="F33" s="610">
        <v>0</v>
      </c>
      <c r="G33" s="56">
        <v>0.78056951423785592</v>
      </c>
      <c r="H33" s="655">
        <v>8.3843109032025909E-2</v>
      </c>
      <c r="I33" s="666">
        <v>0</v>
      </c>
      <c r="J33" s="610">
        <v>0</v>
      </c>
      <c r="K33" s="610">
        <v>0</v>
      </c>
      <c r="L33" s="610">
        <v>8196000</v>
      </c>
      <c r="M33" s="610">
        <v>8196000</v>
      </c>
      <c r="N33" s="638">
        <v>0</v>
      </c>
      <c r="O33" s="638">
        <v>13.728643216080402</v>
      </c>
      <c r="P33" s="644">
        <v>1.474631162288593</v>
      </c>
      <c r="Q33" s="54">
        <v>597000</v>
      </c>
      <c r="R33" s="54">
        <v>0</v>
      </c>
      <c r="S33" s="54">
        <v>5558000</v>
      </c>
    </row>
    <row r="34" spans="1:19" x14ac:dyDescent="0.4">
      <c r="A34" s="626" t="s">
        <v>47</v>
      </c>
      <c r="B34" s="621">
        <v>1957000</v>
      </c>
      <c r="C34" s="616">
        <v>678000</v>
      </c>
      <c r="D34" s="616">
        <v>535000</v>
      </c>
      <c r="E34" s="616">
        <v>2491000</v>
      </c>
      <c r="F34" s="616">
        <v>0</v>
      </c>
      <c r="G34" s="614">
        <v>0.77989981214777704</v>
      </c>
      <c r="H34" s="653">
        <v>4.6478216251515998E-2</v>
      </c>
      <c r="I34" s="667">
        <v>1847000</v>
      </c>
      <c r="J34" s="616">
        <v>466000</v>
      </c>
      <c r="K34" s="616">
        <v>9173000</v>
      </c>
      <c r="L34" s="616">
        <v>23399000</v>
      </c>
      <c r="M34" s="616">
        <v>34887000</v>
      </c>
      <c r="N34" s="639">
        <v>6.6299767821824743E-2</v>
      </c>
      <c r="O34" s="639">
        <v>10.922667501565435</v>
      </c>
      <c r="P34" s="645">
        <v>0.65093758746151698</v>
      </c>
      <c r="Q34" s="606">
        <v>3194000</v>
      </c>
      <c r="R34" s="606">
        <v>0</v>
      </c>
      <c r="S34" s="606">
        <v>53595000</v>
      </c>
    </row>
    <row r="35" spans="1:19" x14ac:dyDescent="0.4">
      <c r="A35" s="625" t="s">
        <v>48</v>
      </c>
      <c r="B35" s="620">
        <v>44000</v>
      </c>
      <c r="C35" s="615">
        <v>4000</v>
      </c>
      <c r="D35" s="615">
        <v>4000</v>
      </c>
      <c r="E35" s="615">
        <v>48000</v>
      </c>
      <c r="F35" s="615">
        <v>0</v>
      </c>
      <c r="G35" s="61">
        <v>0.22535211267605634</v>
      </c>
      <c r="H35" s="654">
        <v>1.6472203157172273E-2</v>
      </c>
      <c r="I35" s="665">
        <v>0</v>
      </c>
      <c r="J35" s="615">
        <v>0</v>
      </c>
      <c r="K35" s="615">
        <v>773000</v>
      </c>
      <c r="L35" s="615">
        <v>654000</v>
      </c>
      <c r="M35" s="615">
        <v>1427000</v>
      </c>
      <c r="N35" s="637">
        <v>0</v>
      </c>
      <c r="O35" s="637">
        <v>6.699530516431925</v>
      </c>
      <c r="P35" s="643">
        <v>0.48970487302676735</v>
      </c>
      <c r="Q35" s="607">
        <v>213000</v>
      </c>
      <c r="R35" s="607">
        <v>0</v>
      </c>
      <c r="S35" s="607">
        <v>2914000</v>
      </c>
    </row>
    <row r="36" spans="1:19" x14ac:dyDescent="0.4">
      <c r="A36" s="622" t="s">
        <v>49</v>
      </c>
      <c r="B36" s="617">
        <v>38000</v>
      </c>
      <c r="C36" s="610">
        <v>4000</v>
      </c>
      <c r="D36" s="610">
        <v>4000</v>
      </c>
      <c r="E36" s="610">
        <v>42000</v>
      </c>
      <c r="F36" s="610">
        <v>0</v>
      </c>
      <c r="G36" s="56">
        <v>0.19718309859154928</v>
      </c>
      <c r="H36" s="655">
        <v>1.4413177762525738E-2</v>
      </c>
      <c r="I36" s="666">
        <v>0</v>
      </c>
      <c r="J36" s="610">
        <v>0</v>
      </c>
      <c r="K36" s="610">
        <v>773000</v>
      </c>
      <c r="L36" s="610">
        <v>575000</v>
      </c>
      <c r="M36" s="610">
        <v>1348000</v>
      </c>
      <c r="N36" s="638">
        <v>0</v>
      </c>
      <c r="O36" s="638">
        <v>6.328638497652582</v>
      </c>
      <c r="P36" s="644">
        <v>0.46259437199725462</v>
      </c>
      <c r="Q36" s="54">
        <v>213000</v>
      </c>
      <c r="S36" s="54">
        <v>2914000</v>
      </c>
    </row>
    <row r="37" spans="1:19" x14ac:dyDescent="0.4">
      <c r="A37" s="622" t="s">
        <v>627</v>
      </c>
      <c r="B37" s="617">
        <v>6000</v>
      </c>
      <c r="C37" s="610">
        <v>0</v>
      </c>
      <c r="D37" s="610">
        <v>0</v>
      </c>
      <c r="E37" s="610">
        <v>6000</v>
      </c>
      <c r="F37" s="610">
        <v>0</v>
      </c>
      <c r="G37" s="56"/>
      <c r="H37" s="655"/>
      <c r="I37" s="666">
        <v>0</v>
      </c>
      <c r="J37" s="610">
        <v>0</v>
      </c>
      <c r="K37" s="610">
        <v>0</v>
      </c>
      <c r="L37" s="610">
        <v>79000</v>
      </c>
      <c r="M37" s="610">
        <v>79000</v>
      </c>
      <c r="N37" s="638">
        <v>0</v>
      </c>
      <c r="O37" s="638"/>
      <c r="P37" s="644"/>
      <c r="S37" s="54"/>
    </row>
    <row r="38" spans="1:19" hidden="1" x14ac:dyDescent="0.4">
      <c r="A38" s="622" t="s">
        <v>39</v>
      </c>
      <c r="B38" s="617"/>
      <c r="C38" s="610"/>
      <c r="D38" s="610"/>
      <c r="E38" s="610"/>
      <c r="F38" s="610"/>
      <c r="G38" s="56" t="e">
        <v>#DIV/0!</v>
      </c>
      <c r="H38" s="655" t="e">
        <v>#DIV/0!</v>
      </c>
      <c r="I38" s="666"/>
      <c r="J38" s="610"/>
      <c r="K38" s="610"/>
      <c r="L38" s="610"/>
      <c r="M38" s="610"/>
      <c r="N38" s="638" t="e">
        <v>#DIV/0!</v>
      </c>
      <c r="O38" s="638" t="e">
        <v>#DIV/0!</v>
      </c>
      <c r="P38" s="644" t="e">
        <v>#DIV/0!</v>
      </c>
      <c r="Q38" s="54">
        <v>0</v>
      </c>
      <c r="R38" s="54">
        <v>0</v>
      </c>
      <c r="S38" s="54">
        <v>0</v>
      </c>
    </row>
    <row r="39" spans="1:19" hidden="1" x14ac:dyDescent="0.4">
      <c r="A39" s="622" t="s">
        <v>101</v>
      </c>
      <c r="B39" s="617"/>
      <c r="C39" s="610"/>
      <c r="D39" s="610"/>
      <c r="E39" s="610"/>
      <c r="F39" s="610"/>
      <c r="G39" s="56" t="e">
        <v>#DIV/0!</v>
      </c>
      <c r="H39" s="655" t="e">
        <v>#DIV/0!</v>
      </c>
      <c r="I39" s="666"/>
      <c r="J39" s="610"/>
      <c r="K39" s="610"/>
      <c r="L39" s="610"/>
      <c r="M39" s="610"/>
      <c r="N39" s="638" t="e">
        <v>#DIV/0!</v>
      </c>
      <c r="O39" s="638" t="e">
        <v>#DIV/0!</v>
      </c>
      <c r="P39" s="644" t="e">
        <v>#DIV/0!</v>
      </c>
      <c r="S39" s="54"/>
    </row>
    <row r="40" spans="1:19" hidden="1" x14ac:dyDescent="0.4">
      <c r="A40" s="622" t="s">
        <v>102</v>
      </c>
      <c r="B40" s="617"/>
      <c r="C40" s="610"/>
      <c r="D40" s="610"/>
      <c r="E40" s="610"/>
      <c r="F40" s="610"/>
      <c r="G40" s="56" t="e">
        <v>#DIV/0!</v>
      </c>
      <c r="H40" s="655" t="e">
        <v>#DIV/0!</v>
      </c>
      <c r="I40" s="666"/>
      <c r="J40" s="610"/>
      <c r="K40" s="610"/>
      <c r="L40" s="610"/>
      <c r="M40" s="610"/>
      <c r="N40" s="638" t="e">
        <v>#DIV/0!</v>
      </c>
      <c r="O40" s="638" t="e">
        <v>#DIV/0!</v>
      </c>
      <c r="P40" s="644" t="e">
        <v>#DIV/0!</v>
      </c>
      <c r="S40" s="54"/>
    </row>
    <row r="41" spans="1:19" hidden="1" x14ac:dyDescent="0.4">
      <c r="A41" s="622" t="s">
        <v>103</v>
      </c>
      <c r="B41" s="617"/>
      <c r="C41" s="610"/>
      <c r="D41" s="610"/>
      <c r="E41" s="610"/>
      <c r="F41" s="610"/>
      <c r="G41" s="56" t="e">
        <v>#DIV/0!</v>
      </c>
      <c r="H41" s="655" t="e">
        <v>#DIV/0!</v>
      </c>
      <c r="I41" s="666"/>
      <c r="J41" s="610"/>
      <c r="K41" s="610"/>
      <c r="L41" s="610"/>
      <c r="M41" s="610"/>
      <c r="N41" s="638" t="e">
        <v>#DIV/0!</v>
      </c>
      <c r="O41" s="638" t="e">
        <v>#DIV/0!</v>
      </c>
      <c r="P41" s="644" t="e">
        <v>#DIV/0!</v>
      </c>
      <c r="S41" s="54"/>
    </row>
    <row r="42" spans="1:19" x14ac:dyDescent="0.4">
      <c r="A42" s="625" t="s">
        <v>50</v>
      </c>
      <c r="B42" s="620">
        <v>1913000</v>
      </c>
      <c r="C42" s="615">
        <v>674000</v>
      </c>
      <c r="D42" s="615">
        <v>531000</v>
      </c>
      <c r="E42" s="615">
        <v>2443000</v>
      </c>
      <c r="F42" s="615">
        <v>0</v>
      </c>
      <c r="G42" s="61">
        <v>0.81952364978195236</v>
      </c>
      <c r="H42" s="654">
        <v>4.8203468755549414E-2</v>
      </c>
      <c r="I42" s="665">
        <v>1847000</v>
      </c>
      <c r="J42" s="615">
        <v>466000</v>
      </c>
      <c r="K42" s="615">
        <v>8400000</v>
      </c>
      <c r="L42" s="615">
        <v>22745000</v>
      </c>
      <c r="M42" s="615">
        <v>33460000</v>
      </c>
      <c r="N42" s="637">
        <v>6.9127316198445907E-2</v>
      </c>
      <c r="O42" s="637">
        <v>11.224421335122441</v>
      </c>
      <c r="P42" s="643">
        <v>0.66020796748288313</v>
      </c>
      <c r="Q42" s="607">
        <v>2981000</v>
      </c>
      <c r="R42" s="607">
        <v>0</v>
      </c>
      <c r="S42" s="607">
        <v>50681000</v>
      </c>
    </row>
    <row r="43" spans="1:19" x14ac:dyDescent="0.4">
      <c r="A43" s="622" t="s">
        <v>51</v>
      </c>
      <c r="B43" s="617">
        <v>5000</v>
      </c>
      <c r="C43" s="610">
        <v>8000</v>
      </c>
      <c r="D43" s="610">
        <v>8000</v>
      </c>
      <c r="E43" s="610">
        <v>12000</v>
      </c>
      <c r="F43" s="610">
        <v>0</v>
      </c>
      <c r="G43" s="56">
        <v>0.8571428571428571</v>
      </c>
      <c r="H43" s="655">
        <v>5.8252427184466021E-2</v>
      </c>
      <c r="I43" s="666">
        <v>0</v>
      </c>
      <c r="J43" s="610">
        <v>0</v>
      </c>
      <c r="K43" s="610">
        <v>93000</v>
      </c>
      <c r="L43" s="610">
        <v>77000</v>
      </c>
      <c r="M43" s="610">
        <v>170000</v>
      </c>
      <c r="N43" s="638">
        <v>0</v>
      </c>
      <c r="O43" s="638">
        <v>12.142857142857142</v>
      </c>
      <c r="P43" s="644">
        <v>0.82524271844660191</v>
      </c>
      <c r="Q43" s="54">
        <v>14000</v>
      </c>
      <c r="R43" s="54">
        <v>0</v>
      </c>
      <c r="S43" s="54">
        <v>206000</v>
      </c>
    </row>
    <row r="44" spans="1:19" hidden="1" x14ac:dyDescent="0.4">
      <c r="A44" s="622" t="s">
        <v>39</v>
      </c>
      <c r="B44" s="617"/>
      <c r="C44" s="610"/>
      <c r="D44" s="610"/>
      <c r="E44" s="610"/>
      <c r="F44" s="610"/>
      <c r="G44" s="56" t="e">
        <v>#DIV/0!</v>
      </c>
      <c r="H44" s="655" t="e">
        <v>#DIV/0!</v>
      </c>
      <c r="I44" s="666"/>
      <c r="J44" s="610"/>
      <c r="K44" s="610"/>
      <c r="L44" s="610"/>
      <c r="M44" s="610"/>
      <c r="N44" s="638"/>
      <c r="O44" s="638" t="e">
        <v>#DIV/0!</v>
      </c>
      <c r="P44" s="644" t="e">
        <v>#DIV/0!</v>
      </c>
      <c r="Q44" s="54">
        <v>0</v>
      </c>
      <c r="R44" s="54">
        <v>0</v>
      </c>
      <c r="S44" s="54">
        <v>0</v>
      </c>
    </row>
    <row r="45" spans="1:19" hidden="1" x14ac:dyDescent="0.4">
      <c r="A45" s="622" t="s">
        <v>104</v>
      </c>
      <c r="B45" s="617"/>
      <c r="C45" s="610"/>
      <c r="D45" s="610"/>
      <c r="E45" s="610"/>
      <c r="F45" s="610"/>
      <c r="G45" s="56" t="e">
        <v>#DIV/0!</v>
      </c>
      <c r="H45" s="655" t="e">
        <v>#DIV/0!</v>
      </c>
      <c r="I45" s="666"/>
      <c r="J45" s="610"/>
      <c r="K45" s="610"/>
      <c r="L45" s="610"/>
      <c r="M45" s="610"/>
      <c r="N45" s="638" t="e">
        <v>#DIV/0!</v>
      </c>
      <c r="O45" s="638" t="e">
        <v>#DIV/0!</v>
      </c>
      <c r="P45" s="644" t="e">
        <v>#DIV/0!</v>
      </c>
      <c r="S45" s="54"/>
    </row>
    <row r="46" spans="1:19" hidden="1" x14ac:dyDescent="0.4">
      <c r="A46" s="622" t="s">
        <v>105</v>
      </c>
      <c r="B46" s="617"/>
      <c r="C46" s="610"/>
      <c r="D46" s="610"/>
      <c r="E46" s="610"/>
      <c r="F46" s="610"/>
      <c r="G46" s="56" t="e">
        <v>#DIV/0!</v>
      </c>
      <c r="H46" s="655" t="e">
        <v>#DIV/0!</v>
      </c>
      <c r="I46" s="666"/>
      <c r="J46" s="610"/>
      <c r="K46" s="610"/>
      <c r="L46" s="610"/>
      <c r="M46" s="610"/>
      <c r="N46" s="638" t="e">
        <v>#DIV/0!</v>
      </c>
      <c r="O46" s="638" t="e">
        <v>#DIV/0!</v>
      </c>
      <c r="P46" s="644" t="e">
        <v>#DIV/0!</v>
      </c>
      <c r="S46" s="54"/>
    </row>
    <row r="47" spans="1:19" hidden="1" x14ac:dyDescent="0.4">
      <c r="A47" s="622" t="s">
        <v>106</v>
      </c>
      <c r="B47" s="617"/>
      <c r="C47" s="610"/>
      <c r="D47" s="610"/>
      <c r="E47" s="610"/>
      <c r="F47" s="610"/>
      <c r="G47" s="56" t="e">
        <v>#DIV/0!</v>
      </c>
      <c r="H47" s="655" t="e">
        <v>#DIV/0!</v>
      </c>
      <c r="I47" s="666"/>
      <c r="J47" s="610"/>
      <c r="K47" s="610"/>
      <c r="L47" s="610"/>
      <c r="M47" s="610"/>
      <c r="N47" s="638" t="e">
        <v>#DIV/0!</v>
      </c>
      <c r="O47" s="638" t="e">
        <v>#DIV/0!</v>
      </c>
      <c r="P47" s="644" t="e">
        <v>#DIV/0!</v>
      </c>
      <c r="S47" s="54"/>
    </row>
    <row r="48" spans="1:19" hidden="1" x14ac:dyDescent="0.4">
      <c r="A48" s="622" t="s">
        <v>107</v>
      </c>
      <c r="B48" s="617"/>
      <c r="C48" s="610"/>
      <c r="D48" s="610"/>
      <c r="E48" s="610"/>
      <c r="F48" s="610"/>
      <c r="G48" s="56" t="e">
        <v>#DIV/0!</v>
      </c>
      <c r="H48" s="655" t="e">
        <v>#DIV/0!</v>
      </c>
      <c r="I48" s="666"/>
      <c r="J48" s="610"/>
      <c r="K48" s="610"/>
      <c r="L48" s="610"/>
      <c r="M48" s="610"/>
      <c r="N48" s="638" t="e">
        <v>#DIV/0!</v>
      </c>
      <c r="O48" s="638" t="e">
        <v>#DIV/0!</v>
      </c>
      <c r="P48" s="644" t="e">
        <v>#DIV/0!</v>
      </c>
      <c r="S48" s="54"/>
    </row>
    <row r="49" spans="1:19" hidden="1" x14ac:dyDescent="0.4">
      <c r="A49" s="622" t="s">
        <v>108</v>
      </c>
      <c r="B49" s="617"/>
      <c r="C49" s="610"/>
      <c r="D49" s="610"/>
      <c r="E49" s="610"/>
      <c r="F49" s="610"/>
      <c r="G49" s="56" t="e">
        <v>#DIV/0!</v>
      </c>
      <c r="H49" s="655" t="e">
        <v>#DIV/0!</v>
      </c>
      <c r="I49" s="666"/>
      <c r="J49" s="610"/>
      <c r="K49" s="610"/>
      <c r="L49" s="610"/>
      <c r="M49" s="610"/>
      <c r="N49" s="638" t="e">
        <v>#DIV/0!</v>
      </c>
      <c r="O49" s="638" t="e">
        <v>#DIV/0!</v>
      </c>
      <c r="P49" s="644" t="e">
        <v>#DIV/0!</v>
      </c>
      <c r="S49" s="54"/>
    </row>
    <row r="50" spans="1:19" hidden="1" x14ac:dyDescent="0.4">
      <c r="A50" s="622" t="s">
        <v>109</v>
      </c>
      <c r="B50" s="617"/>
      <c r="C50" s="610"/>
      <c r="D50" s="610"/>
      <c r="E50" s="610"/>
      <c r="F50" s="610"/>
      <c r="G50" s="56" t="e">
        <v>#DIV/0!</v>
      </c>
      <c r="H50" s="655" t="e">
        <v>#DIV/0!</v>
      </c>
      <c r="I50" s="666"/>
      <c r="J50" s="610"/>
      <c r="K50" s="610"/>
      <c r="L50" s="610"/>
      <c r="M50" s="610"/>
      <c r="N50" s="638" t="e">
        <v>#DIV/0!</v>
      </c>
      <c r="O50" s="638" t="e">
        <v>#DIV/0!</v>
      </c>
      <c r="P50" s="644" t="e">
        <v>#DIV/0!</v>
      </c>
      <c r="S50" s="54"/>
    </row>
    <row r="51" spans="1:19" hidden="1" x14ac:dyDescent="0.4">
      <c r="A51" s="622" t="s">
        <v>110</v>
      </c>
      <c r="B51" s="617"/>
      <c r="C51" s="610"/>
      <c r="D51" s="610"/>
      <c r="E51" s="610"/>
      <c r="F51" s="610"/>
      <c r="G51" s="56" t="e">
        <v>#DIV/0!</v>
      </c>
      <c r="H51" s="655" t="e">
        <v>#DIV/0!</v>
      </c>
      <c r="I51" s="666"/>
      <c r="J51" s="610"/>
      <c r="K51" s="610"/>
      <c r="L51" s="610"/>
      <c r="M51" s="610"/>
      <c r="N51" s="638" t="e">
        <v>#DIV/0!</v>
      </c>
      <c r="O51" s="638" t="e">
        <v>#DIV/0!</v>
      </c>
      <c r="P51" s="644" t="e">
        <v>#DIV/0!</v>
      </c>
      <c r="S51" s="54"/>
    </row>
    <row r="52" spans="1:19" x14ac:dyDescent="0.4">
      <c r="A52" s="625" t="s">
        <v>52</v>
      </c>
      <c r="B52" s="620">
        <v>1908000</v>
      </c>
      <c r="C52" s="615">
        <v>666000</v>
      </c>
      <c r="D52" s="615">
        <v>523000</v>
      </c>
      <c r="E52" s="615">
        <v>2431000</v>
      </c>
      <c r="F52" s="615">
        <v>0</v>
      </c>
      <c r="G52" s="61">
        <v>0.8193461408830468</v>
      </c>
      <c r="H52" s="654">
        <v>4.8162456661713718E-2</v>
      </c>
      <c r="I52" s="665">
        <v>1847000</v>
      </c>
      <c r="J52" s="615">
        <v>466000</v>
      </c>
      <c r="K52" s="615">
        <v>8307000</v>
      </c>
      <c r="L52" s="615">
        <v>22668000</v>
      </c>
      <c r="M52" s="615">
        <v>33290000</v>
      </c>
      <c r="N52" s="637">
        <v>6.9480324421748271E-2</v>
      </c>
      <c r="O52" s="637">
        <v>11.220087630603302</v>
      </c>
      <c r="P52" s="643">
        <v>0.65953442298167408</v>
      </c>
      <c r="Q52" s="607">
        <v>2967000</v>
      </c>
      <c r="R52" s="607">
        <v>0</v>
      </c>
      <c r="S52" s="607">
        <v>50475000</v>
      </c>
    </row>
    <row r="53" spans="1:19" x14ac:dyDescent="0.4">
      <c r="A53" s="622" t="s">
        <v>53</v>
      </c>
      <c r="B53" s="617">
        <v>764000</v>
      </c>
      <c r="C53" s="610">
        <v>418000</v>
      </c>
      <c r="D53" s="610">
        <v>301000</v>
      </c>
      <c r="E53" s="610">
        <v>1065000</v>
      </c>
      <c r="F53" s="610">
        <v>0</v>
      </c>
      <c r="G53" s="56">
        <v>0.8098859315589354</v>
      </c>
      <c r="H53" s="655">
        <v>7.3763679179941824E-2</v>
      </c>
      <c r="I53" s="666">
        <v>1515000</v>
      </c>
      <c r="J53" s="610">
        <v>127000</v>
      </c>
      <c r="K53" s="610">
        <v>5568000</v>
      </c>
      <c r="L53" s="610">
        <v>7130000</v>
      </c>
      <c r="M53" s="610">
        <v>14340000</v>
      </c>
      <c r="N53" s="638">
        <v>0.11450488145048815</v>
      </c>
      <c r="O53" s="638">
        <v>10.904942965779467</v>
      </c>
      <c r="P53" s="644">
        <v>0.99321235628203353</v>
      </c>
      <c r="Q53" s="54">
        <v>1315000</v>
      </c>
      <c r="R53" s="54">
        <v>0</v>
      </c>
      <c r="S53" s="54">
        <v>14438000</v>
      </c>
    </row>
    <row r="54" spans="1:19" x14ac:dyDescent="0.4">
      <c r="A54" s="622" t="s">
        <v>54</v>
      </c>
      <c r="B54" s="617">
        <v>228000</v>
      </c>
      <c r="C54" s="610">
        <v>103000</v>
      </c>
      <c r="D54" s="610">
        <v>82000</v>
      </c>
      <c r="E54" s="610">
        <v>310000</v>
      </c>
      <c r="F54" s="610">
        <v>0</v>
      </c>
      <c r="G54" s="56">
        <v>0.32191069574247144</v>
      </c>
      <c r="H54" s="655">
        <v>1.4074914869466515E-2</v>
      </c>
      <c r="I54" s="666">
        <v>255000</v>
      </c>
      <c r="J54" s="610">
        <v>131000</v>
      </c>
      <c r="K54" s="610">
        <v>1010000</v>
      </c>
      <c r="L54" s="610">
        <v>3261000</v>
      </c>
      <c r="M54" s="610">
        <v>4658000</v>
      </c>
      <c r="N54" s="638">
        <v>8.2868183769858314E-2</v>
      </c>
      <c r="O54" s="638">
        <v>4.8369678089304253</v>
      </c>
      <c r="P54" s="644">
        <v>0.21148694665153234</v>
      </c>
      <c r="Q54" s="54">
        <v>963000</v>
      </c>
      <c r="R54" s="54">
        <v>0</v>
      </c>
      <c r="S54" s="54">
        <v>22025000</v>
      </c>
    </row>
    <row r="55" spans="1:19" x14ac:dyDescent="0.4">
      <c r="A55" s="622" t="s">
        <v>58</v>
      </c>
      <c r="B55" s="617">
        <v>32000</v>
      </c>
      <c r="C55" s="610">
        <v>1000</v>
      </c>
      <c r="D55" s="610">
        <v>0</v>
      </c>
      <c r="E55" s="610">
        <v>32000</v>
      </c>
      <c r="F55" s="610">
        <v>0</v>
      </c>
      <c r="G55" s="56">
        <v>0.34042553191489361</v>
      </c>
      <c r="H55" s="655">
        <v>1.5384615384615385E-2</v>
      </c>
      <c r="I55" s="666">
        <v>8000</v>
      </c>
      <c r="J55" s="610">
        <v>0</v>
      </c>
      <c r="K55" s="610">
        <v>8000</v>
      </c>
      <c r="L55" s="610">
        <v>460000</v>
      </c>
      <c r="M55" s="610">
        <v>476000</v>
      </c>
      <c r="N55" s="638">
        <v>1.680672268907563E-2</v>
      </c>
      <c r="O55" s="638">
        <v>5.0638297872340425</v>
      </c>
      <c r="P55" s="644">
        <v>0.22884615384615384</v>
      </c>
      <c r="Q55" s="54">
        <v>94000</v>
      </c>
      <c r="R55" s="54">
        <v>0</v>
      </c>
      <c r="S55" s="54">
        <v>2080000</v>
      </c>
    </row>
    <row r="56" spans="1:19" x14ac:dyDescent="0.4">
      <c r="A56" s="622" t="s">
        <v>55</v>
      </c>
      <c r="B56" s="617">
        <v>45000</v>
      </c>
      <c r="C56" s="610">
        <v>53000</v>
      </c>
      <c r="D56" s="610">
        <v>53000</v>
      </c>
      <c r="E56" s="610">
        <v>98000</v>
      </c>
      <c r="F56" s="610">
        <v>0</v>
      </c>
      <c r="G56" s="56">
        <v>1.0769230769230769</v>
      </c>
      <c r="H56" s="655">
        <v>1.1603125739995264E-2</v>
      </c>
      <c r="I56" s="666">
        <v>0</v>
      </c>
      <c r="J56" s="610">
        <v>0</v>
      </c>
      <c r="K56" s="610">
        <v>654000</v>
      </c>
      <c r="L56" s="610">
        <v>670000</v>
      </c>
      <c r="M56" s="610">
        <v>1324000</v>
      </c>
      <c r="N56" s="638">
        <v>0</v>
      </c>
      <c r="O56" s="638">
        <v>14.549450549450549</v>
      </c>
      <c r="P56" s="644">
        <v>0.1567605967321809</v>
      </c>
      <c r="Q56" s="54">
        <v>91000</v>
      </c>
      <c r="S56" s="54">
        <v>8446000</v>
      </c>
    </row>
    <row r="57" spans="1:19" x14ac:dyDescent="0.4">
      <c r="A57" s="622" t="s">
        <v>235</v>
      </c>
      <c r="B57" s="617">
        <v>111000</v>
      </c>
      <c r="C57" s="610">
        <v>91000</v>
      </c>
      <c r="D57" s="610">
        <v>87000</v>
      </c>
      <c r="E57" s="610">
        <v>198000</v>
      </c>
      <c r="F57" s="610">
        <v>0</v>
      </c>
      <c r="G57" s="56">
        <v>0.39285714285714285</v>
      </c>
      <c r="H57" s="655">
        <v>5.6798623063683308E-2</v>
      </c>
      <c r="I57" s="666">
        <v>60000</v>
      </c>
      <c r="J57" s="610">
        <v>208000</v>
      </c>
      <c r="K57" s="610">
        <v>1067000</v>
      </c>
      <c r="L57" s="610">
        <v>1565000</v>
      </c>
      <c r="M57" s="610">
        <v>2901000</v>
      </c>
      <c r="N57" s="638">
        <v>9.2381937263012748E-2</v>
      </c>
      <c r="O57" s="638">
        <v>5.7559523809523814</v>
      </c>
      <c r="P57" s="644">
        <v>0.83218588640275393</v>
      </c>
      <c r="Q57" s="54">
        <v>504000</v>
      </c>
      <c r="R57" s="54">
        <v>0</v>
      </c>
      <c r="S57" s="54">
        <v>3486000</v>
      </c>
    </row>
    <row r="58" spans="1:19" x14ac:dyDescent="0.4">
      <c r="A58" s="622" t="s">
        <v>625</v>
      </c>
      <c r="B58" s="617">
        <v>163000</v>
      </c>
      <c r="C58" s="610">
        <v>0</v>
      </c>
      <c r="D58" s="610">
        <v>0</v>
      </c>
      <c r="E58" s="610">
        <v>163000</v>
      </c>
      <c r="F58" s="610">
        <v>0</v>
      </c>
      <c r="G58" s="56"/>
      <c r="H58" s="655"/>
      <c r="I58" s="666">
        <v>9000</v>
      </c>
      <c r="J58" s="610">
        <v>0</v>
      </c>
      <c r="K58" s="610">
        <v>0</v>
      </c>
      <c r="L58" s="610">
        <v>2906000</v>
      </c>
      <c r="M58" s="610">
        <v>2915000</v>
      </c>
      <c r="N58" s="638">
        <v>3.0874785591766723E-3</v>
      </c>
      <c r="O58" s="638"/>
      <c r="P58" s="644"/>
      <c r="S58" s="54"/>
    </row>
    <row r="59" spans="1:19" ht="15" thickBot="1" x14ac:dyDescent="0.45">
      <c r="A59" s="631" t="s">
        <v>624</v>
      </c>
      <c r="B59" s="632">
        <v>565000</v>
      </c>
      <c r="C59" s="633"/>
      <c r="D59" s="633">
        <v>0</v>
      </c>
      <c r="E59" s="633">
        <v>565000</v>
      </c>
      <c r="F59" s="633">
        <v>0</v>
      </c>
      <c r="G59" s="634"/>
      <c r="H59" s="660"/>
      <c r="I59" s="668"/>
      <c r="J59" s="632">
        <v>0</v>
      </c>
      <c r="K59" s="633">
        <v>0</v>
      </c>
      <c r="L59" s="633">
        <v>6676000</v>
      </c>
      <c r="M59" s="633">
        <v>6676000</v>
      </c>
      <c r="N59" s="640">
        <v>0</v>
      </c>
      <c r="O59" s="640"/>
      <c r="P59" s="646"/>
    </row>
    <row r="61" spans="1:19" hidden="1" x14ac:dyDescent="0.4">
      <c r="A61" s="27" t="s">
        <v>33</v>
      </c>
      <c r="B61" s="27">
        <v>982580.63876084471</v>
      </c>
      <c r="C61" s="27">
        <v>158849.65498255999</v>
      </c>
      <c r="D61" s="27">
        <v>158849.65498255999</v>
      </c>
      <c r="E61" s="27">
        <v>1141430.2937434048</v>
      </c>
      <c r="F61" s="27">
        <v>0</v>
      </c>
      <c r="I61" s="27">
        <v>0</v>
      </c>
      <c r="J61" s="27">
        <v>2396535.2716464</v>
      </c>
      <c r="K61" s="27">
        <v>15045259.36434382</v>
      </c>
      <c r="L61" s="27">
        <v>18180998.670390218</v>
      </c>
      <c r="M61" s="27">
        <v>4.0658054477715581E-2</v>
      </c>
      <c r="P61" s="54">
        <v>2009000</v>
      </c>
      <c r="Q61" s="54">
        <v>370000000</v>
      </c>
      <c r="R61" s="54">
        <v>51632000</v>
      </c>
    </row>
    <row r="62" spans="1:19" hidden="1" x14ac:dyDescent="0.4">
      <c r="A62" s="27" t="s">
        <v>17</v>
      </c>
      <c r="B62" s="27">
        <v>458949.19651582965</v>
      </c>
      <c r="C62" s="27">
        <v>0</v>
      </c>
      <c r="D62" s="27">
        <v>0</v>
      </c>
      <c r="E62" s="27">
        <v>458949.19651582965</v>
      </c>
      <c r="F62" s="27">
        <v>0</v>
      </c>
      <c r="I62" s="27">
        <v>0</v>
      </c>
      <c r="J62" s="27">
        <v>0</v>
      </c>
      <c r="K62" s="27">
        <v>6498549.1941151991</v>
      </c>
      <c r="L62" s="27">
        <v>6498549.1941151991</v>
      </c>
      <c r="M62" s="27">
        <v>0</v>
      </c>
      <c r="P62" s="54">
        <v>783000</v>
      </c>
      <c r="Q62" s="54">
        <v>0</v>
      </c>
      <c r="R62" s="54">
        <v>10262000</v>
      </c>
    </row>
    <row r="63" spans="1:19" hidden="1" x14ac:dyDescent="0.4">
      <c r="A63" s="27" t="s">
        <v>18</v>
      </c>
      <c r="B63" s="27">
        <v>382201.44984993892</v>
      </c>
      <c r="C63" s="27">
        <v>0</v>
      </c>
      <c r="D63" s="27">
        <v>0</v>
      </c>
      <c r="E63" s="27">
        <v>382201.44984993892</v>
      </c>
      <c r="F63" s="27">
        <v>0</v>
      </c>
      <c r="I63" s="27">
        <v>0</v>
      </c>
      <c r="J63" s="27">
        <v>0</v>
      </c>
      <c r="K63" s="27">
        <v>5392938.0389751988</v>
      </c>
      <c r="L63" s="27">
        <v>5392938.0389751988</v>
      </c>
      <c r="M63" s="27">
        <v>0</v>
      </c>
      <c r="P63" s="54">
        <v>715000</v>
      </c>
      <c r="Q63" s="54">
        <v>0</v>
      </c>
      <c r="R63" s="54">
        <v>4931000</v>
      </c>
    </row>
    <row r="64" spans="1:19" hidden="1" x14ac:dyDescent="0.4">
      <c r="A64" s="27" t="s">
        <v>19</v>
      </c>
      <c r="B64" s="27">
        <v>76747.746665890751</v>
      </c>
      <c r="C64" s="27">
        <v>0</v>
      </c>
      <c r="D64" s="27">
        <v>0</v>
      </c>
      <c r="E64" s="27">
        <v>76747.746665890751</v>
      </c>
      <c r="F64" s="27">
        <v>0</v>
      </c>
      <c r="I64" s="27">
        <v>0</v>
      </c>
      <c r="J64" s="27">
        <v>0</v>
      </c>
      <c r="K64" s="27">
        <v>1105611.1551400002</v>
      </c>
      <c r="L64" s="27">
        <v>1105611.1551400002</v>
      </c>
      <c r="M64" s="27">
        <v>0</v>
      </c>
      <c r="P64" s="54">
        <v>68000</v>
      </c>
      <c r="Q64" s="54">
        <v>0</v>
      </c>
      <c r="R64" s="54">
        <v>5331000</v>
      </c>
    </row>
    <row r="65" spans="1:18" hidden="1" x14ac:dyDescent="0.4">
      <c r="A65" s="27" t="s">
        <v>20</v>
      </c>
      <c r="B65" s="27">
        <v>93233.144034026234</v>
      </c>
      <c r="C65" s="27">
        <v>86217.896159999989</v>
      </c>
      <c r="D65" s="27">
        <v>86217.896159999989</v>
      </c>
      <c r="E65" s="27">
        <v>179451.04019402622</v>
      </c>
      <c r="F65" s="27">
        <v>0</v>
      </c>
      <c r="I65" s="27">
        <v>0</v>
      </c>
      <c r="J65" s="27">
        <v>711564.48</v>
      </c>
      <c r="K65" s="27">
        <v>1326100.0755079999</v>
      </c>
      <c r="L65" s="27">
        <v>2037664.5555079998</v>
      </c>
      <c r="M65" s="27">
        <v>0</v>
      </c>
      <c r="P65" s="54">
        <v>273000</v>
      </c>
      <c r="Q65" s="54">
        <v>0</v>
      </c>
      <c r="R65" s="54">
        <v>4198000</v>
      </c>
    </row>
    <row r="66" spans="1:18" hidden="1" x14ac:dyDescent="0.4">
      <c r="A66" s="27" t="s">
        <v>21</v>
      </c>
      <c r="B66" s="27">
        <v>93233.144034026234</v>
      </c>
      <c r="C66" s="27">
        <v>86217.896159999989</v>
      </c>
      <c r="D66" s="27">
        <v>86217.896159999989</v>
      </c>
      <c r="E66" s="27">
        <v>179451.04019402622</v>
      </c>
      <c r="F66" s="27">
        <v>0</v>
      </c>
      <c r="I66" s="27">
        <v>0</v>
      </c>
      <c r="J66" s="27">
        <v>711564.48</v>
      </c>
      <c r="K66" s="27">
        <v>1326100.0755079999</v>
      </c>
      <c r="L66" s="27">
        <v>2037664.5555079998</v>
      </c>
      <c r="M66" s="27">
        <v>0</v>
      </c>
      <c r="P66" s="54">
        <v>273000</v>
      </c>
      <c r="Q66" s="54">
        <v>0</v>
      </c>
      <c r="R66" s="54">
        <v>4198000</v>
      </c>
    </row>
    <row r="67" spans="1:18" hidden="1" x14ac:dyDescent="0.4">
      <c r="A67" s="27" t="s">
        <v>23</v>
      </c>
      <c r="B67" s="27">
        <v>139646.7740147415</v>
      </c>
      <c r="C67" s="27">
        <v>0</v>
      </c>
      <c r="D67" s="27">
        <v>0</v>
      </c>
      <c r="E67" s="27">
        <v>139646.7740147415</v>
      </c>
      <c r="F67" s="27">
        <v>0</v>
      </c>
      <c r="I67" s="27">
        <v>0</v>
      </c>
      <c r="J67" s="27">
        <v>0</v>
      </c>
      <c r="K67" s="27">
        <v>3157040.5047090231</v>
      </c>
      <c r="L67" s="27">
        <v>3896244.5391090233</v>
      </c>
      <c r="M67" s="27">
        <v>0.18972218683405279</v>
      </c>
      <c r="P67" s="54">
        <v>813000</v>
      </c>
      <c r="Q67" s="54">
        <v>0</v>
      </c>
      <c r="R67" s="54">
        <v>7513000</v>
      </c>
    </row>
    <row r="68" spans="1:18" hidden="1" x14ac:dyDescent="0.4">
      <c r="A68" s="27" t="s">
        <v>22</v>
      </c>
      <c r="B68" s="27">
        <v>139646.7740147415</v>
      </c>
      <c r="C68" s="27">
        <v>0</v>
      </c>
      <c r="D68" s="27">
        <v>0</v>
      </c>
      <c r="E68" s="27">
        <v>139646.7740147415</v>
      </c>
      <c r="F68" s="27">
        <v>0</v>
      </c>
      <c r="I68" s="27">
        <v>0</v>
      </c>
      <c r="J68" s="27">
        <v>0</v>
      </c>
      <c r="K68" s="27">
        <v>3157040.5047090231</v>
      </c>
      <c r="L68" s="27">
        <v>3896244.5391090233</v>
      </c>
      <c r="M68" s="27">
        <v>0.18972218683405279</v>
      </c>
      <c r="P68" s="54">
        <v>813000</v>
      </c>
      <c r="Q68" s="54">
        <v>0</v>
      </c>
      <c r="R68" s="54">
        <v>7513000</v>
      </c>
    </row>
    <row r="69" spans="1:18" hidden="1" x14ac:dyDescent="0.4">
      <c r="A69" s="27" t="s">
        <v>28</v>
      </c>
      <c r="B69" s="27">
        <v>61824.492039095261</v>
      </c>
      <c r="C69" s="27">
        <v>36668.182187999999</v>
      </c>
      <c r="D69" s="27">
        <v>36668.182187999999</v>
      </c>
      <c r="E69" s="27">
        <v>98492.674227095267</v>
      </c>
      <c r="F69" s="27">
        <v>0</v>
      </c>
      <c r="I69" s="27">
        <v>0</v>
      </c>
      <c r="J69" s="27">
        <v>181825.69680000001</v>
      </c>
      <c r="K69" s="27">
        <v>890628.44805999997</v>
      </c>
      <c r="L69" s="27">
        <v>1072454.1448599999</v>
      </c>
      <c r="M69" s="27">
        <v>0</v>
      </c>
      <c r="P69" s="54">
        <v>0</v>
      </c>
      <c r="Q69" s="54">
        <v>132000000</v>
      </c>
      <c r="R69" s="54">
        <v>2284000</v>
      </c>
    </row>
    <row r="70" spans="1:18" hidden="1" x14ac:dyDescent="0.4">
      <c r="A70" s="27" t="s">
        <v>29</v>
      </c>
      <c r="B70" s="27">
        <v>61824.492039095261</v>
      </c>
      <c r="C70" s="27">
        <v>36668.182187999999</v>
      </c>
      <c r="D70" s="27">
        <v>36668.182187999999</v>
      </c>
      <c r="E70" s="27">
        <v>98492.674227095267</v>
      </c>
      <c r="F70" s="27">
        <v>0</v>
      </c>
      <c r="I70" s="27">
        <v>0</v>
      </c>
      <c r="J70" s="27">
        <v>181825.69680000001</v>
      </c>
      <c r="K70" s="27">
        <v>890628.44805999997</v>
      </c>
      <c r="L70" s="27">
        <v>1072454.1448599999</v>
      </c>
      <c r="M70" s="27">
        <v>0</v>
      </c>
      <c r="P70" s="54">
        <v>0</v>
      </c>
      <c r="Q70" s="54">
        <v>132000000</v>
      </c>
      <c r="R70" s="54">
        <v>2284000</v>
      </c>
    </row>
    <row r="71" spans="1:18" hidden="1" x14ac:dyDescent="0.4">
      <c r="A71" s="27" t="s">
        <v>24</v>
      </c>
      <c r="B71" s="27">
        <v>30303.576403104445</v>
      </c>
      <c r="C71" s="27">
        <v>28558.237014560003</v>
      </c>
      <c r="D71" s="27">
        <v>28558.237014560003</v>
      </c>
      <c r="E71" s="27">
        <v>58861.813417664438</v>
      </c>
      <c r="F71" s="27">
        <v>0</v>
      </c>
      <c r="I71" s="27">
        <v>0</v>
      </c>
      <c r="J71" s="27">
        <v>233658.30284640001</v>
      </c>
      <c r="K71" s="27">
        <v>436602.73570399999</v>
      </c>
      <c r="L71" s="27">
        <v>670261.03855039994</v>
      </c>
      <c r="M71" s="27">
        <v>0</v>
      </c>
      <c r="P71" s="54">
        <v>140000</v>
      </c>
      <c r="Q71" s="54">
        <v>0</v>
      </c>
      <c r="R71" s="54">
        <v>2439000</v>
      </c>
    </row>
    <row r="72" spans="1:18" hidden="1" x14ac:dyDescent="0.4">
      <c r="A72" s="27" t="s">
        <v>25</v>
      </c>
      <c r="B72" s="27">
        <v>1385.8683955586525</v>
      </c>
      <c r="C72" s="27">
        <v>6387.8399200000003</v>
      </c>
      <c r="D72" s="27">
        <v>6387.8399200000003</v>
      </c>
      <c r="E72" s="27">
        <v>7773.7083155586533</v>
      </c>
      <c r="F72" s="27">
        <v>0</v>
      </c>
      <c r="I72" s="27">
        <v>0</v>
      </c>
      <c r="J72" s="27">
        <v>52264.144800000002</v>
      </c>
      <c r="K72" s="27">
        <v>19967.389599999999</v>
      </c>
      <c r="L72" s="27">
        <v>72231.534400000004</v>
      </c>
      <c r="M72" s="27">
        <v>0</v>
      </c>
      <c r="P72" s="54">
        <v>9000</v>
      </c>
      <c r="Q72" s="54">
        <v>0</v>
      </c>
      <c r="R72" s="54">
        <v>518000</v>
      </c>
    </row>
    <row r="73" spans="1:18" hidden="1" x14ac:dyDescent="0.4">
      <c r="A73" s="27" t="s">
        <v>26</v>
      </c>
      <c r="B73" s="27">
        <v>1866.8507384089814</v>
      </c>
      <c r="C73" s="27">
        <v>14393.881094560002</v>
      </c>
      <c r="D73" s="27">
        <v>14393.881094560002</v>
      </c>
      <c r="E73" s="27">
        <v>16260.731832968982</v>
      </c>
      <c r="F73" s="27">
        <v>0</v>
      </c>
      <c r="I73" s="27">
        <v>0</v>
      </c>
      <c r="J73" s="27">
        <v>117768.11804640001</v>
      </c>
      <c r="K73" s="27">
        <v>26897.329343999998</v>
      </c>
      <c r="L73" s="27">
        <v>144665.44739039999</v>
      </c>
      <c r="M73" s="27">
        <v>0</v>
      </c>
      <c r="P73" s="54">
        <v>28000</v>
      </c>
      <c r="Q73" s="54">
        <v>0</v>
      </c>
      <c r="R73" s="54">
        <v>1207000</v>
      </c>
    </row>
    <row r="74" spans="1:18" hidden="1" x14ac:dyDescent="0.4">
      <c r="A74" s="27" t="s">
        <v>27</v>
      </c>
      <c r="B74" s="27">
        <v>27050.85726913681</v>
      </c>
      <c r="C74" s="27">
        <v>7776.5159999999996</v>
      </c>
      <c r="D74" s="27">
        <v>7776.5159999999996</v>
      </c>
      <c r="E74" s="27">
        <v>34827.373269136806</v>
      </c>
      <c r="F74" s="27">
        <v>0</v>
      </c>
      <c r="I74" s="27">
        <v>0</v>
      </c>
      <c r="J74" s="27">
        <v>63626.04</v>
      </c>
      <c r="K74" s="27">
        <v>389738.01676000003</v>
      </c>
      <c r="L74" s="27">
        <v>453364.05676000001</v>
      </c>
      <c r="M74" s="27">
        <v>0</v>
      </c>
      <c r="P74" s="54">
        <v>103000</v>
      </c>
      <c r="Q74" s="54">
        <v>0</v>
      </c>
      <c r="R74" s="54">
        <v>714000</v>
      </c>
    </row>
    <row r="75" spans="1:18" hidden="1" x14ac:dyDescent="0.4">
      <c r="A75" s="27" t="s">
        <v>30</v>
      </c>
      <c r="B75" s="27">
        <v>198623.45575404764</v>
      </c>
      <c r="C75" s="27">
        <v>7405.3396199999997</v>
      </c>
      <c r="D75" s="27">
        <v>7405.3396199999997</v>
      </c>
      <c r="E75" s="27">
        <v>206028.79537404765</v>
      </c>
      <c r="F75" s="27">
        <v>0</v>
      </c>
      <c r="I75" s="27">
        <v>0</v>
      </c>
      <c r="J75" s="27">
        <v>1269486.7919999999</v>
      </c>
      <c r="K75" s="27">
        <v>2736338.4062475995</v>
      </c>
      <c r="L75" s="27">
        <v>4005825.1982475994</v>
      </c>
      <c r="M75" s="27">
        <v>0</v>
      </c>
      <c r="P75" s="54">
        <v>0</v>
      </c>
      <c r="Q75" s="54">
        <v>238000000</v>
      </c>
      <c r="R75" s="54">
        <v>24936000</v>
      </c>
    </row>
    <row r="76" spans="1:18" hidden="1" x14ac:dyDescent="0.4">
      <c r="A76" s="27" t="s">
        <v>31</v>
      </c>
      <c r="B76" s="27">
        <v>198623.45575404764</v>
      </c>
      <c r="C76" s="27">
        <v>7405.3396199999997</v>
      </c>
      <c r="D76" s="27">
        <v>7405.3396199999997</v>
      </c>
      <c r="E76" s="27">
        <v>206028.79537404765</v>
      </c>
      <c r="F76" s="27">
        <v>0</v>
      </c>
      <c r="I76" s="27">
        <v>0</v>
      </c>
      <c r="J76" s="27">
        <v>1269486.7919999999</v>
      </c>
      <c r="K76" s="27">
        <v>2736338.4062475995</v>
      </c>
      <c r="L76" s="27">
        <v>4005825.1982475994</v>
      </c>
      <c r="M76" s="27">
        <v>0</v>
      </c>
      <c r="P76" s="54">
        <v>0</v>
      </c>
      <c r="Q76" s="54">
        <v>238000000</v>
      </c>
      <c r="R76" s="54">
        <v>24936000</v>
      </c>
    </row>
    <row r="77" spans="1:18" hidden="1" x14ac:dyDescent="0.4">
      <c r="A77" s="27" t="s">
        <v>32</v>
      </c>
      <c r="B77" s="27">
        <v>2945643.6300425031</v>
      </c>
      <c r="C77" s="27">
        <v>27584.861902694745</v>
      </c>
      <c r="D77" s="27">
        <v>27584.861902694745</v>
      </c>
      <c r="E77" s="27">
        <v>2973228.4919451978</v>
      </c>
      <c r="F77" s="27">
        <v>0</v>
      </c>
      <c r="I77" s="27">
        <v>7033.0961822368881</v>
      </c>
      <c r="J77" s="27">
        <v>406989.76577746344</v>
      </c>
      <c r="K77" s="27">
        <v>28826279.83834631</v>
      </c>
      <c r="L77" s="27">
        <v>29249375.197106011</v>
      </c>
      <c r="M77" s="27">
        <v>5.5063032539000713E-4</v>
      </c>
      <c r="P77" s="54">
        <v>2323000</v>
      </c>
      <c r="Q77" s="54">
        <v>0</v>
      </c>
      <c r="R77" s="54">
        <v>46582000</v>
      </c>
    </row>
    <row r="78" spans="1:18" hidden="1" x14ac:dyDescent="0.4">
      <c r="A78" s="27" t="s">
        <v>34</v>
      </c>
      <c r="B78" s="27">
        <v>262225.37885208474</v>
      </c>
      <c r="C78" s="27">
        <v>0</v>
      </c>
      <c r="D78" s="27">
        <v>0</v>
      </c>
      <c r="E78" s="27">
        <v>262225.37885208474</v>
      </c>
      <c r="F78" s="27">
        <v>0</v>
      </c>
      <c r="I78" s="27">
        <v>0</v>
      </c>
      <c r="J78" s="27">
        <v>0</v>
      </c>
      <c r="K78" s="27">
        <v>3812964.0037799994</v>
      </c>
      <c r="L78" s="27">
        <v>3822036.5005799993</v>
      </c>
      <c r="M78" s="27">
        <v>2.3737336884729478E-3</v>
      </c>
      <c r="P78" s="54">
        <v>548000</v>
      </c>
      <c r="Q78" s="54">
        <v>0</v>
      </c>
      <c r="R78" s="54">
        <v>27174000</v>
      </c>
    </row>
    <row r="79" spans="1:18" hidden="1" x14ac:dyDescent="0.4">
      <c r="A79" s="27" t="s">
        <v>35</v>
      </c>
      <c r="B79" s="27">
        <v>262225.37885208474</v>
      </c>
      <c r="C79" s="27">
        <v>0</v>
      </c>
      <c r="D79" s="27">
        <v>0</v>
      </c>
      <c r="E79" s="27">
        <v>262225.37885208474</v>
      </c>
      <c r="F79" s="27">
        <v>0</v>
      </c>
      <c r="I79" s="27">
        <v>0</v>
      </c>
      <c r="J79" s="27">
        <v>0</v>
      </c>
      <c r="K79" s="27">
        <v>3812964.0037799994</v>
      </c>
      <c r="L79" s="27">
        <v>3822036.5005799993</v>
      </c>
      <c r="M79" s="27">
        <v>2.3737336884729478E-3</v>
      </c>
      <c r="P79" s="54">
        <v>548000</v>
      </c>
      <c r="Q79" s="54">
        <v>0</v>
      </c>
      <c r="R79" s="54">
        <v>27174000</v>
      </c>
    </row>
    <row r="80" spans="1:18" hidden="1" x14ac:dyDescent="0.4">
      <c r="A80" s="27" t="s">
        <v>36</v>
      </c>
      <c r="M80" s="27" t="e">
        <v>#DIV/0!</v>
      </c>
    </row>
    <row r="81" spans="1:18" hidden="1" x14ac:dyDescent="0.4">
      <c r="A81" s="27" t="s">
        <v>37</v>
      </c>
      <c r="M81" s="27" t="e">
        <v>#DIV/0!</v>
      </c>
      <c r="P81" s="54">
        <v>0</v>
      </c>
      <c r="Q81" s="54">
        <v>0</v>
      </c>
      <c r="R81" s="54">
        <v>0</v>
      </c>
    </row>
    <row r="82" spans="1:18" hidden="1" x14ac:dyDescent="0.4">
      <c r="A82" s="27" t="s">
        <v>38</v>
      </c>
      <c r="M82" s="27" t="e">
        <v>#DIV/0!</v>
      </c>
      <c r="P82" s="54">
        <v>0</v>
      </c>
      <c r="Q82" s="54">
        <v>0</v>
      </c>
      <c r="R82" s="54">
        <v>0</v>
      </c>
    </row>
    <row r="83" spans="1:18" hidden="1" x14ac:dyDescent="0.4">
      <c r="A83" s="27" t="s">
        <v>39</v>
      </c>
      <c r="M83" s="27" t="e">
        <v>#DIV/0!</v>
      </c>
    </row>
    <row r="84" spans="1:18" hidden="1" x14ac:dyDescent="0.4">
      <c r="A84" s="27" t="s">
        <v>40</v>
      </c>
      <c r="B84" s="27">
        <v>2165897.9866697136</v>
      </c>
      <c r="C84" s="27">
        <v>0</v>
      </c>
      <c r="D84" s="27">
        <v>0</v>
      </c>
      <c r="E84" s="27">
        <v>2165897.9866697136</v>
      </c>
      <c r="F84" s="27">
        <v>0</v>
      </c>
      <c r="I84" s="27">
        <v>0</v>
      </c>
      <c r="J84" s="27">
        <v>0</v>
      </c>
      <c r="K84" s="27">
        <v>15891004.298889663</v>
      </c>
      <c r="L84" s="27">
        <v>15891004.298889663</v>
      </c>
      <c r="M84" s="27">
        <v>0</v>
      </c>
      <c r="P84" s="54">
        <v>983000</v>
      </c>
      <c r="Q84" s="54">
        <v>0</v>
      </c>
      <c r="R84" s="54">
        <v>8607000</v>
      </c>
    </row>
    <row r="85" spans="1:18" hidden="1" x14ac:dyDescent="0.4">
      <c r="A85" s="27" t="s">
        <v>41</v>
      </c>
      <c r="B85" s="27">
        <v>2165897.9866697136</v>
      </c>
      <c r="C85" s="27">
        <v>0</v>
      </c>
      <c r="D85" s="27">
        <v>0</v>
      </c>
      <c r="E85" s="27">
        <v>2165897.9866697136</v>
      </c>
      <c r="F85" s="27">
        <v>0</v>
      </c>
      <c r="I85" s="27">
        <v>0</v>
      </c>
      <c r="J85" s="27">
        <v>0</v>
      </c>
      <c r="K85" s="27">
        <v>15891004.298889663</v>
      </c>
      <c r="L85" s="27">
        <v>15891004.298889663</v>
      </c>
      <c r="M85" s="27">
        <v>0</v>
      </c>
      <c r="P85" s="54">
        <v>983000</v>
      </c>
      <c r="Q85" s="54">
        <v>0</v>
      </c>
      <c r="R85" s="54">
        <v>8607000</v>
      </c>
    </row>
    <row r="86" spans="1:18" hidden="1" x14ac:dyDescent="0.4">
      <c r="A86" s="27" t="s">
        <v>42</v>
      </c>
      <c r="B86" s="27">
        <v>51304.365377700509</v>
      </c>
      <c r="C86" s="27">
        <v>27584.861902694745</v>
      </c>
      <c r="D86" s="27">
        <v>27584.861902694745</v>
      </c>
      <c r="E86" s="27">
        <v>78889.227280395266</v>
      </c>
      <c r="F86" s="27">
        <v>0</v>
      </c>
      <c r="I86" s="27">
        <v>7033.0961822368881</v>
      </c>
      <c r="J86" s="27">
        <v>406989.76577746344</v>
      </c>
      <c r="K86" s="27">
        <v>926731.07011556858</v>
      </c>
      <c r="L86" s="27">
        <v>1340753.9320752688</v>
      </c>
      <c r="M86" s="27">
        <v>5.2456278620423664E-3</v>
      </c>
      <c r="P86" s="54">
        <v>195000</v>
      </c>
      <c r="Q86" s="54">
        <v>0</v>
      </c>
      <c r="R86" s="54">
        <v>5243000</v>
      </c>
    </row>
    <row r="87" spans="1:18" hidden="1" x14ac:dyDescent="0.4">
      <c r="A87" s="27" t="s">
        <v>43</v>
      </c>
      <c r="B87" s="27">
        <v>50154.313843225347</v>
      </c>
      <c r="C87" s="27">
        <v>24360.971318174747</v>
      </c>
      <c r="D87" s="27">
        <v>24360.971318174747</v>
      </c>
      <c r="E87" s="27">
        <v>74515.285161400097</v>
      </c>
      <c r="F87" s="27">
        <v>0</v>
      </c>
      <c r="I87" s="27">
        <v>0.56124640000000003</v>
      </c>
      <c r="J87" s="27">
        <v>359424.16698946344</v>
      </c>
      <c r="K87" s="27">
        <v>904412.2240230022</v>
      </c>
      <c r="L87" s="27">
        <v>1263836.9522588656</v>
      </c>
      <c r="M87" s="27">
        <v>4.4408133422343762E-7</v>
      </c>
      <c r="P87" s="54">
        <v>129000</v>
      </c>
      <c r="Q87" s="54">
        <v>0</v>
      </c>
      <c r="R87" s="54">
        <v>2969000</v>
      </c>
    </row>
    <row r="88" spans="1:18" hidden="1" x14ac:dyDescent="0.4">
      <c r="A88" s="27" t="s">
        <v>44</v>
      </c>
      <c r="B88" s="27">
        <v>1150.0515344751643</v>
      </c>
      <c r="C88" s="27">
        <v>3223.8905845200002</v>
      </c>
      <c r="D88" s="27">
        <v>3223.8905845200002</v>
      </c>
      <c r="E88" s="27">
        <v>4373.9421189951645</v>
      </c>
      <c r="F88" s="27">
        <v>0</v>
      </c>
      <c r="I88" s="27">
        <v>7032.5349358368885</v>
      </c>
      <c r="J88" s="27">
        <v>47565.598787999996</v>
      </c>
      <c r="K88" s="27">
        <v>22318.846092566415</v>
      </c>
      <c r="L88" s="27">
        <v>76916.979816403298</v>
      </c>
      <c r="M88" s="27">
        <v>9.1430201141843734E-2</v>
      </c>
      <c r="P88" s="54">
        <v>66000</v>
      </c>
      <c r="Q88" s="54">
        <v>0</v>
      </c>
      <c r="R88" s="54">
        <v>2274000</v>
      </c>
    </row>
    <row r="89" spans="1:18" hidden="1" x14ac:dyDescent="0.4">
      <c r="A89" s="27" t="s">
        <v>45</v>
      </c>
      <c r="B89" s="27">
        <v>466215.8991430045</v>
      </c>
      <c r="C89" s="27">
        <v>0</v>
      </c>
      <c r="D89" s="27">
        <v>0</v>
      </c>
      <c r="E89" s="27">
        <v>466215.8991430045</v>
      </c>
      <c r="F89" s="27">
        <v>0</v>
      </c>
      <c r="I89" s="27">
        <v>0</v>
      </c>
      <c r="J89" s="27">
        <v>0</v>
      </c>
      <c r="K89" s="27">
        <v>8195580.4655610789</v>
      </c>
      <c r="L89" s="27">
        <v>8195580.4655610789</v>
      </c>
      <c r="M89" s="27">
        <v>0</v>
      </c>
      <c r="P89" s="54">
        <v>597000</v>
      </c>
      <c r="Q89" s="54">
        <v>0</v>
      </c>
      <c r="R89" s="54">
        <v>5558000</v>
      </c>
    </row>
    <row r="90" spans="1:18" hidden="1" x14ac:dyDescent="0.4">
      <c r="A90" s="27" t="s">
        <v>46</v>
      </c>
      <c r="B90" s="27">
        <v>466215.8991430045</v>
      </c>
      <c r="C90" s="27">
        <v>0</v>
      </c>
      <c r="D90" s="27">
        <v>0</v>
      </c>
      <c r="E90" s="27">
        <v>466215.8991430045</v>
      </c>
      <c r="F90" s="27">
        <v>0</v>
      </c>
      <c r="I90" s="27">
        <v>0</v>
      </c>
      <c r="J90" s="27">
        <v>0</v>
      </c>
      <c r="K90" s="27">
        <v>8195580.4655610789</v>
      </c>
      <c r="L90" s="27">
        <v>8195580.4655610789</v>
      </c>
      <c r="M90" s="27">
        <v>0</v>
      </c>
      <c r="P90" s="54">
        <v>597000</v>
      </c>
      <c r="Q90" s="54">
        <v>0</v>
      </c>
      <c r="R90" s="54">
        <v>5558000</v>
      </c>
    </row>
    <row r="91" spans="1:18" hidden="1" x14ac:dyDescent="0.4">
      <c r="A91" s="27" t="s">
        <v>47</v>
      </c>
      <c r="B91" s="27">
        <v>1956763.703839516</v>
      </c>
      <c r="C91" s="27">
        <v>676882.57603697898</v>
      </c>
      <c r="D91" s="27">
        <v>534005.70181069954</v>
      </c>
      <c r="E91" s="27">
        <v>2490769.4056502157</v>
      </c>
      <c r="F91" s="27">
        <v>0</v>
      </c>
      <c r="I91" s="27">
        <v>465332.46227906528</v>
      </c>
      <c r="J91" s="27">
        <v>9173874.9758112002</v>
      </c>
      <c r="K91" s="27">
        <v>23399988.054036554</v>
      </c>
      <c r="L91" s="27">
        <v>34885956.970686823</v>
      </c>
      <c r="M91" s="27">
        <v>6.6275778038189376E-2</v>
      </c>
      <c r="P91" s="54">
        <v>3194000</v>
      </c>
      <c r="Q91" s="54">
        <v>0</v>
      </c>
      <c r="R91" s="54">
        <v>53595000</v>
      </c>
    </row>
    <row r="92" spans="1:18" hidden="1" x14ac:dyDescent="0.4">
      <c r="A92" s="27" t="s">
        <v>48</v>
      </c>
      <c r="B92" s="27">
        <v>43825.405913972128</v>
      </c>
      <c r="C92" s="27">
        <v>3651.4055200000007</v>
      </c>
      <c r="D92" s="27">
        <v>3651.4055200000007</v>
      </c>
      <c r="E92" s="27">
        <v>47476.811433972129</v>
      </c>
      <c r="F92" s="27">
        <v>0</v>
      </c>
      <c r="I92" s="27">
        <v>0</v>
      </c>
      <c r="J92" s="27">
        <v>773238.81599999999</v>
      </c>
      <c r="K92" s="27">
        <v>653905.65625673998</v>
      </c>
      <c r="L92" s="27">
        <v>1427144.4722567401</v>
      </c>
      <c r="M92" s="27">
        <v>0</v>
      </c>
      <c r="P92" s="54">
        <v>213000</v>
      </c>
      <c r="Q92" s="54">
        <v>0</v>
      </c>
      <c r="R92" s="54">
        <v>2914000</v>
      </c>
    </row>
    <row r="93" spans="1:18" hidden="1" x14ac:dyDescent="0.4">
      <c r="A93" s="27" t="s">
        <v>49</v>
      </c>
      <c r="B93" s="27">
        <v>38248.316075431561</v>
      </c>
      <c r="C93" s="27">
        <v>3651.4055200000007</v>
      </c>
      <c r="D93" s="27">
        <v>3651.4055200000007</v>
      </c>
      <c r="E93" s="27">
        <v>41899.721595431562</v>
      </c>
      <c r="F93" s="27">
        <v>0</v>
      </c>
      <c r="I93" s="27">
        <v>0</v>
      </c>
      <c r="J93" s="27">
        <v>773238.81599999999</v>
      </c>
      <c r="K93" s="27">
        <v>574867.47155130003</v>
      </c>
      <c r="L93" s="27">
        <v>1348106.2875513001</v>
      </c>
      <c r="M93" s="27">
        <v>0</v>
      </c>
      <c r="P93" s="54">
        <v>213000</v>
      </c>
      <c r="R93" s="54">
        <v>2914000</v>
      </c>
    </row>
    <row r="94" spans="1:18" hidden="1" x14ac:dyDescent="0.4">
      <c r="A94" s="27" t="s">
        <v>627</v>
      </c>
      <c r="B94" s="27">
        <v>5577.0898385405681</v>
      </c>
      <c r="C94" s="27">
        <v>0</v>
      </c>
      <c r="D94" s="27">
        <v>0</v>
      </c>
      <c r="E94" s="27">
        <v>5577.0898385405681</v>
      </c>
      <c r="F94" s="27">
        <v>0</v>
      </c>
      <c r="I94" s="27">
        <v>0</v>
      </c>
      <c r="J94" s="27">
        <v>0</v>
      </c>
      <c r="K94" s="27">
        <v>79038.184705440013</v>
      </c>
      <c r="L94" s="27">
        <v>79038.184705440013</v>
      </c>
      <c r="M94" s="27">
        <v>0</v>
      </c>
    </row>
    <row r="95" spans="1:18" hidden="1" x14ac:dyDescent="0.4">
      <c r="A95" s="27" t="s">
        <v>39</v>
      </c>
      <c r="M95" s="27" t="e">
        <v>#DIV/0!</v>
      </c>
      <c r="P95" s="54">
        <v>0</v>
      </c>
      <c r="Q95" s="54">
        <v>0</v>
      </c>
      <c r="R95" s="54">
        <v>0</v>
      </c>
    </row>
    <row r="96" spans="1:18" hidden="1" x14ac:dyDescent="0.4">
      <c r="A96" s="27" t="s">
        <v>101</v>
      </c>
      <c r="M96" s="27" t="e">
        <v>#DIV/0!</v>
      </c>
    </row>
    <row r="97" spans="1:18" hidden="1" x14ac:dyDescent="0.4">
      <c r="A97" s="27" t="s">
        <v>102</v>
      </c>
      <c r="M97" s="27" t="e">
        <v>#DIV/0!</v>
      </c>
    </row>
    <row r="98" spans="1:18" hidden="1" x14ac:dyDescent="0.4">
      <c r="A98" s="27" t="s">
        <v>103</v>
      </c>
      <c r="M98" s="27" t="e">
        <v>#DIV/0!</v>
      </c>
    </row>
    <row r="99" spans="1:18" hidden="1" x14ac:dyDescent="0.4">
      <c r="A99" s="27" t="s">
        <v>50</v>
      </c>
      <c r="B99" s="27">
        <v>1912938.297925544</v>
      </c>
      <c r="C99" s="27">
        <v>673231.17051697895</v>
      </c>
      <c r="D99" s="27">
        <v>530354.29629069951</v>
      </c>
      <c r="E99" s="27">
        <v>2443292.5942162434</v>
      </c>
      <c r="F99" s="27">
        <v>0</v>
      </c>
      <c r="I99" s="27">
        <v>465332.46227906528</v>
      </c>
      <c r="J99" s="27">
        <v>8400636.1598112006</v>
      </c>
      <c r="K99" s="27">
        <v>22746082.397779815</v>
      </c>
      <c r="L99" s="27">
        <v>33458812.498430081</v>
      </c>
      <c r="M99" s="27">
        <v>6.9102689790546235E-2</v>
      </c>
      <c r="P99" s="54">
        <v>2981000</v>
      </c>
      <c r="Q99" s="54">
        <v>0</v>
      </c>
      <c r="R99" s="54">
        <v>50681000</v>
      </c>
    </row>
    <row r="100" spans="1:18" hidden="1" x14ac:dyDescent="0.4">
      <c r="A100" s="27" t="s">
        <v>51</v>
      </c>
      <c r="B100" s="27">
        <v>4936.2690581903544</v>
      </c>
      <c r="C100" s="27">
        <v>7514.2522147331647</v>
      </c>
      <c r="D100" s="27">
        <v>7514.2522147331647</v>
      </c>
      <c r="E100" s="27">
        <v>12450.521272923519</v>
      </c>
      <c r="F100" s="27">
        <v>0</v>
      </c>
      <c r="I100" s="27">
        <v>0</v>
      </c>
      <c r="J100" s="27">
        <v>92718.637199999997</v>
      </c>
      <c r="K100" s="27">
        <v>77173.720594287806</v>
      </c>
      <c r="L100" s="27">
        <v>169892.35779428779</v>
      </c>
      <c r="M100" s="27">
        <v>0</v>
      </c>
      <c r="P100" s="54">
        <v>14000</v>
      </c>
      <c r="Q100" s="54">
        <v>0</v>
      </c>
      <c r="R100" s="54">
        <v>206000</v>
      </c>
    </row>
    <row r="101" spans="1:18" hidden="1" x14ac:dyDescent="0.4">
      <c r="A101" s="27" t="s">
        <v>39</v>
      </c>
      <c r="M101" s="27" t="e">
        <v>#DIV/0!</v>
      </c>
      <c r="P101" s="54">
        <v>0</v>
      </c>
      <c r="Q101" s="54">
        <v>0</v>
      </c>
      <c r="R101" s="54">
        <v>0</v>
      </c>
    </row>
    <row r="102" spans="1:18" hidden="1" x14ac:dyDescent="0.4">
      <c r="A102" s="27" t="s">
        <v>104</v>
      </c>
      <c r="M102" s="27" t="e">
        <v>#DIV/0!</v>
      </c>
    </row>
    <row r="103" spans="1:18" hidden="1" x14ac:dyDescent="0.4">
      <c r="A103" s="27" t="s">
        <v>105</v>
      </c>
      <c r="M103" s="27" t="e">
        <v>#DIV/0!</v>
      </c>
    </row>
    <row r="104" spans="1:18" hidden="1" x14ac:dyDescent="0.4">
      <c r="A104" s="27" t="s">
        <v>106</v>
      </c>
      <c r="M104" s="27" t="e">
        <v>#DIV/0!</v>
      </c>
    </row>
    <row r="105" spans="1:18" hidden="1" x14ac:dyDescent="0.4">
      <c r="A105" s="27" t="s">
        <v>107</v>
      </c>
      <c r="M105" s="27" t="e">
        <v>#DIV/0!</v>
      </c>
    </row>
    <row r="106" spans="1:18" hidden="1" x14ac:dyDescent="0.4">
      <c r="A106" s="27" t="s">
        <v>108</v>
      </c>
      <c r="M106" s="27" t="e">
        <v>#DIV/0!</v>
      </c>
    </row>
    <row r="107" spans="1:18" hidden="1" x14ac:dyDescent="0.4">
      <c r="A107" s="27" t="s">
        <v>109</v>
      </c>
      <c r="M107" s="27" t="e">
        <v>#DIV/0!</v>
      </c>
    </row>
    <row r="108" spans="1:18" hidden="1" x14ac:dyDescent="0.4">
      <c r="A108" s="27" t="s">
        <v>110</v>
      </c>
      <c r="M108" s="27" t="e">
        <v>#DIV/0!</v>
      </c>
    </row>
    <row r="109" spans="1:18" hidden="1" x14ac:dyDescent="0.4">
      <c r="A109" s="27" t="s">
        <v>52</v>
      </c>
      <c r="B109" s="27">
        <v>1908002.0288673537</v>
      </c>
      <c r="C109" s="27">
        <v>665716.91830224579</v>
      </c>
      <c r="D109" s="27">
        <v>522840.04407596629</v>
      </c>
      <c r="E109" s="27">
        <v>2430842.07294332</v>
      </c>
      <c r="F109" s="27">
        <v>0</v>
      </c>
      <c r="I109" s="27">
        <v>465332.46227906528</v>
      </c>
      <c r="J109" s="27">
        <v>8307917.5226112008</v>
      </c>
      <c r="K109" s="27">
        <v>22668908.677185528</v>
      </c>
      <c r="L109" s="27">
        <v>33288920.140635792</v>
      </c>
      <c r="M109" s="27">
        <v>6.9455360254137288E-2</v>
      </c>
      <c r="P109" s="54">
        <v>2967000</v>
      </c>
      <c r="Q109" s="54">
        <v>0</v>
      </c>
      <c r="R109" s="54">
        <v>50475000</v>
      </c>
    </row>
    <row r="110" spans="1:18" hidden="1" x14ac:dyDescent="0.4">
      <c r="A110" s="27" t="s">
        <v>53</v>
      </c>
      <c r="B110" s="27">
        <v>763813.77869732631</v>
      </c>
      <c r="C110" s="27">
        <v>418120.47552141978</v>
      </c>
      <c r="D110" s="27">
        <v>301369.04461545934</v>
      </c>
      <c r="E110" s="27">
        <v>1065182.8233127857</v>
      </c>
      <c r="I110" s="27">
        <v>127013.16949773551</v>
      </c>
      <c r="J110" s="27">
        <v>5568331.2026272006</v>
      </c>
      <c r="K110" s="27">
        <v>7130105.8949974431</v>
      </c>
      <c r="L110" s="27">
        <v>14340126.579842381</v>
      </c>
      <c r="M110" s="27">
        <v>0.11448221695095945</v>
      </c>
      <c r="P110" s="54">
        <v>1315000</v>
      </c>
      <c r="Q110" s="54">
        <v>0</v>
      </c>
      <c r="R110" s="54">
        <v>14438000</v>
      </c>
    </row>
    <row r="111" spans="1:18" hidden="1" x14ac:dyDescent="0.4">
      <c r="A111" s="27" t="s">
        <v>54</v>
      </c>
      <c r="B111" s="27">
        <v>228047.99112184215</v>
      </c>
      <c r="C111" s="27">
        <v>102546.92937994386</v>
      </c>
      <c r="D111" s="27">
        <v>81863.447780388611</v>
      </c>
      <c r="E111" s="27">
        <v>309911.43890223076</v>
      </c>
      <c r="I111" s="27">
        <v>130791.74649212681</v>
      </c>
      <c r="J111" s="27">
        <v>1010116.1230399995</v>
      </c>
      <c r="K111" s="27">
        <v>3261436.1689655222</v>
      </c>
      <c r="L111" s="27">
        <v>4657558.2862576488</v>
      </c>
      <c r="M111" s="27">
        <v>8.2877329821304913E-2</v>
      </c>
      <c r="P111" s="54">
        <v>963000</v>
      </c>
      <c r="Q111" s="54">
        <v>0</v>
      </c>
      <c r="R111" s="54">
        <v>22025000</v>
      </c>
    </row>
    <row r="112" spans="1:18" hidden="1" x14ac:dyDescent="0.4">
      <c r="A112" s="27" t="s">
        <v>58</v>
      </c>
      <c r="B112" s="27">
        <v>31558.17471807211</v>
      </c>
      <c r="C112" s="27">
        <v>630.43603063388014</v>
      </c>
      <c r="D112" s="27">
        <v>47.538171999999996</v>
      </c>
      <c r="E112" s="27">
        <v>31605.712890072111</v>
      </c>
      <c r="I112" s="27">
        <v>0</v>
      </c>
      <c r="J112" s="27">
        <v>7778.9735999999994</v>
      </c>
      <c r="K112" s="27">
        <v>460260.43645337998</v>
      </c>
      <c r="L112" s="27">
        <v>475818.38365337998</v>
      </c>
      <c r="M112" s="27">
        <v>1.6348619278373149E-2</v>
      </c>
      <c r="P112" s="54">
        <v>94000</v>
      </c>
      <c r="Q112" s="54">
        <v>0</v>
      </c>
      <c r="R112" s="54">
        <v>2080000</v>
      </c>
    </row>
    <row r="113" spans="1:18" hidden="1" x14ac:dyDescent="0.4">
      <c r="A113" s="27" t="s">
        <v>55</v>
      </c>
      <c r="B113" s="27">
        <v>45108.236178657527</v>
      </c>
      <c r="C113" s="27">
        <v>53026.19893856594</v>
      </c>
      <c r="D113" s="27">
        <v>53038.482414425991</v>
      </c>
      <c r="E113" s="27">
        <v>98146.718593083526</v>
      </c>
      <c r="I113" s="27">
        <v>0</v>
      </c>
      <c r="J113" s="27">
        <v>654292.23840000003</v>
      </c>
      <c r="K113" s="27">
        <v>669504.09645329439</v>
      </c>
      <c r="L113" s="27">
        <v>1323796.3348532945</v>
      </c>
      <c r="M113" s="27">
        <v>0</v>
      </c>
      <c r="P113" s="54">
        <v>91000</v>
      </c>
      <c r="R113" s="54">
        <v>8446000</v>
      </c>
    </row>
    <row r="114" spans="1:18" hidden="1" x14ac:dyDescent="0.4">
      <c r="A114" s="27" t="s">
        <v>235</v>
      </c>
      <c r="B114" s="27">
        <v>111349.78133793104</v>
      </c>
      <c r="C114" s="27">
        <v>91392.486893838359</v>
      </c>
      <c r="D114" s="27">
        <v>86521.139555848524</v>
      </c>
      <c r="E114" s="27">
        <v>197870.92089377958</v>
      </c>
      <c r="I114" s="27">
        <v>207527.54628920293</v>
      </c>
      <c r="J114" s="27">
        <v>1067394.153744</v>
      </c>
      <c r="K114" s="27">
        <v>1565330.6057395865</v>
      </c>
      <c r="L114" s="27">
        <v>2900553.4426527894</v>
      </c>
      <c r="M114" s="27">
        <v>9.2337096510882441E-2</v>
      </c>
      <c r="P114" s="54">
        <v>504000</v>
      </c>
      <c r="Q114" s="54">
        <v>0</v>
      </c>
      <c r="R114" s="54">
        <v>3486000</v>
      </c>
    </row>
    <row r="115" spans="1:18" hidden="1" x14ac:dyDescent="0.4">
      <c r="A115" s="27" t="s">
        <v>625</v>
      </c>
      <c r="B115" s="27">
        <v>163176.80311662029</v>
      </c>
      <c r="C115" s="27">
        <v>0.39153784391277563</v>
      </c>
      <c r="D115" s="27">
        <v>0.39153784391277563</v>
      </c>
      <c r="E115" s="27">
        <v>163177.1946544642</v>
      </c>
      <c r="F115" s="27">
        <v>0</v>
      </c>
      <c r="I115" s="27">
        <v>0</v>
      </c>
      <c r="J115" s="27">
        <v>4.8311999999999999</v>
      </c>
      <c r="K115" s="27">
        <v>2905847.18552115</v>
      </c>
      <c r="L115" s="27">
        <v>2914642.8243211498</v>
      </c>
      <c r="M115" s="27">
        <v>3.0160840040657365E-3</v>
      </c>
    </row>
    <row r="116" spans="1:18" hidden="1" x14ac:dyDescent="0.4">
      <c r="A116" s="27" t="s">
        <v>624</v>
      </c>
      <c r="B116" s="27">
        <v>564947.26369690418</v>
      </c>
      <c r="C116" s="27" t="s">
        <v>626</v>
      </c>
      <c r="D116" s="27">
        <v>0</v>
      </c>
      <c r="E116" s="27">
        <v>564947.26369690418</v>
      </c>
      <c r="F116" s="27">
        <v>0</v>
      </c>
      <c r="I116" s="27">
        <v>0</v>
      </c>
      <c r="J116" s="27">
        <v>0</v>
      </c>
      <c r="K116" s="27">
        <v>6676424.2890551509</v>
      </c>
      <c r="L116" s="27">
        <v>6676424.2890551509</v>
      </c>
      <c r="M116" s="27">
        <v>0</v>
      </c>
    </row>
    <row r="117" spans="1:18" hidden="1" x14ac:dyDescent="0.4">
      <c r="M117" s="27" t="e">
        <v>#DIV/0!</v>
      </c>
    </row>
    <row r="118" spans="1:18" hidden="1" x14ac:dyDescent="0.4">
      <c r="B118" s="27">
        <v>0</v>
      </c>
      <c r="M118" s="27" t="e">
        <v>#DIV/0!</v>
      </c>
    </row>
    <row r="119" spans="1:18" hidden="1" x14ac:dyDescent="0.4"/>
    <row r="120" spans="1:18" ht="60.75" customHeight="1" x14ac:dyDescent="0.4">
      <c r="A120" s="27" t="s">
        <v>630</v>
      </c>
      <c r="B120" s="704" t="s">
        <v>635</v>
      </c>
      <c r="C120" s="704"/>
      <c r="D120" s="704"/>
      <c r="E120" s="704"/>
      <c r="F120" s="704"/>
      <c r="G120" s="704"/>
      <c r="H120" s="704"/>
    </row>
    <row r="121" spans="1:18" x14ac:dyDescent="0.4">
      <c r="B121" s="704"/>
      <c r="C121" s="704"/>
      <c r="D121" s="704"/>
      <c r="E121" s="704"/>
      <c r="F121" s="704"/>
      <c r="G121" s="704"/>
      <c r="H121" s="704"/>
    </row>
    <row r="122" spans="1:18" x14ac:dyDescent="0.4">
      <c r="B122" s="704"/>
      <c r="C122" s="704"/>
      <c r="D122" s="704"/>
      <c r="E122" s="704"/>
      <c r="F122" s="704"/>
      <c r="G122" s="704"/>
      <c r="H122" s="704"/>
    </row>
    <row r="123" spans="1:18" x14ac:dyDescent="0.4">
      <c r="B123" s="704"/>
      <c r="C123" s="704"/>
      <c r="D123" s="704"/>
      <c r="E123" s="704"/>
      <c r="F123" s="704"/>
      <c r="G123" s="704"/>
      <c r="H123" s="704"/>
    </row>
    <row r="124" spans="1:18" x14ac:dyDescent="0.4">
      <c r="B124" s="704"/>
      <c r="C124" s="704"/>
      <c r="D124" s="704"/>
      <c r="E124" s="704"/>
      <c r="F124" s="704"/>
      <c r="G124" s="704"/>
      <c r="H124" s="704"/>
    </row>
  </sheetData>
  <sheetProtection algorithmName="SHA-512" hashValue="uF3lpHejTFOvWCTzEGkpSD7U5aUY0lC3KBeQk7hs+KWm2jjZws9GXff/r0YPyaILMSKogQJVyKnknYRVJRJMlA==" saltValue="lDJ3VUnJEvhDs0tj/g2zKw==" spinCount="100000" sheet="1" objects="1" scenarios="1"/>
  <mergeCells count="2">
    <mergeCell ref="B1:H1"/>
    <mergeCell ref="B120:H12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A4F61CAC26A984F8AC75CAAAC1580E8" ma:contentTypeVersion="13" ma:contentTypeDescription="Create a new document." ma:contentTypeScope="" ma:versionID="3a725efc91aded13b1d7f954c9811f11">
  <xsd:schema xmlns:xsd="http://www.w3.org/2001/XMLSchema" xmlns:xs="http://www.w3.org/2001/XMLSchema" xmlns:p="http://schemas.microsoft.com/office/2006/metadata/properties" xmlns:ns3="f1afe484-c7e7-4ad0-93d9-84e9e27d8cb3" xmlns:ns4="384168cf-3194-43ae-912e-77e707d05227" targetNamespace="http://schemas.microsoft.com/office/2006/metadata/properties" ma:root="true" ma:fieldsID="de2b6d34ea2e9e7d6e45b1da1fa20cf1" ns3:_="" ns4:_="">
    <xsd:import namespace="f1afe484-c7e7-4ad0-93d9-84e9e27d8cb3"/>
    <xsd:import namespace="384168cf-3194-43ae-912e-77e707d0522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afe484-c7e7-4ad0-93d9-84e9e27d8c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84168cf-3194-43ae-912e-77e707d0522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FF26C8-27D7-49E2-85AE-D0B6DE214D1A}">
  <ds:schemaRefs>
    <ds:schemaRef ds:uri="http://schemas.microsoft.com/sharepoint/v3/contenttype/forms"/>
  </ds:schemaRefs>
</ds:datastoreItem>
</file>

<file path=customXml/itemProps2.xml><?xml version="1.0" encoding="utf-8"?>
<ds:datastoreItem xmlns:ds="http://schemas.openxmlformats.org/officeDocument/2006/customXml" ds:itemID="{7EB6D419-161F-4CD0-873A-4B30A22715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afe484-c7e7-4ad0-93d9-84e9e27d8cb3"/>
    <ds:schemaRef ds:uri="384168cf-3194-43ae-912e-77e707d052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5D45D3-6CBA-4901-9E80-532C06F8479F}">
  <ds:schemaRefs>
    <ds:schemaRef ds:uri="http://purl.org/dc/terms/"/>
    <ds:schemaRef ds:uri="http://schemas.openxmlformats.org/package/2006/metadata/core-properties"/>
    <ds:schemaRef ds:uri="http://purl.org/dc/dcmitype/"/>
    <ds:schemaRef ds:uri="http://schemas.microsoft.com/office/infopath/2007/PartnerControls"/>
    <ds:schemaRef ds:uri="384168cf-3194-43ae-912e-77e707d05227"/>
    <ds:schemaRef ds:uri="http://purl.org/dc/elements/1.1/"/>
    <ds:schemaRef ds:uri="http://schemas.microsoft.com/office/2006/documentManagement/types"/>
    <ds:schemaRef ds:uri="f1afe484-c7e7-4ad0-93d9-84e9e27d8cb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GRI Content Index</vt:lpstr>
      <vt:lpstr>EVS</vt:lpstr>
      <vt:lpstr>Economic Contributions</vt:lpstr>
      <vt:lpstr>Sheet3</vt:lpstr>
      <vt:lpstr>Sheet4</vt:lpstr>
      <vt:lpstr>Injuries</vt:lpstr>
      <vt:lpstr>Incidents and Spills</vt:lpstr>
      <vt:lpstr>Water</vt:lpstr>
      <vt:lpstr>GHG and Energy Use</vt:lpstr>
      <vt:lpstr>Employment &amp; Training </vt:lpstr>
      <vt:lpstr>Waste and Materials</vt:lpstr>
      <vt:lpstr>Template (2)</vt:lpstr>
      <vt:lpstr>Land Disturbed</vt:lpstr>
      <vt:lpstr>Air Emissions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GRI Content Index</dc:title>
  <dc:creator>John Gemmell</dc:creator>
  <cp:lastModifiedBy>John Gemmell</cp:lastModifiedBy>
  <dcterms:created xsi:type="dcterms:W3CDTF">2020-01-13T00:10:25Z</dcterms:created>
  <dcterms:modified xsi:type="dcterms:W3CDTF">2020-07-31T10:34:39Z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0x010100DA4F61CAC26A984F8AC75CAAAC1580E8</vt:lpwstr>
  </property>
</Properties>
</file>